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345" windowWidth="19215" windowHeight="7770"/>
  </bookViews>
  <sheets>
    <sheet name="за 2020 год" sheetId="3" r:id="rId1"/>
  </sheets>
  <definedNames>
    <definedName name="бЮДЖЕТ_2005_НОВ" localSheetId="0">'за 2020 год'!$B$1:$B$44</definedName>
    <definedName name="бЮДЖЕТ_2005_НОВ.КЛ." localSheetId="0">'за 2020 год'!$B$1:$B$44</definedName>
  </definedNames>
  <calcPr calcId="152511" iterate="1"/>
</workbook>
</file>

<file path=xl/calcChain.xml><?xml version="1.0" encoding="utf-8"?>
<calcChain xmlns="http://schemas.openxmlformats.org/spreadsheetml/2006/main">
  <c r="F12" i="3" l="1"/>
  <c r="F38" i="3"/>
  <c r="G21" i="3"/>
  <c r="F21" i="3"/>
  <c r="L29" i="3" l="1"/>
  <c r="E17" i="3" l="1"/>
  <c r="C6" i="3"/>
  <c r="I36" i="3"/>
  <c r="I29" i="3"/>
  <c r="I26" i="3"/>
  <c r="I17" i="3"/>
  <c r="I16" i="3"/>
  <c r="I9" i="3"/>
  <c r="I6" i="3"/>
  <c r="I5" i="3" s="1"/>
  <c r="I4" i="3" s="1"/>
  <c r="I45" i="3" s="1"/>
  <c r="E36" i="3" l="1"/>
  <c r="F28" i="3"/>
  <c r="M43" i="3"/>
  <c r="K43" i="3"/>
  <c r="K35" i="3"/>
  <c r="K22" i="3"/>
  <c r="K33" i="3"/>
  <c r="M32" i="3"/>
  <c r="L6" i="3"/>
  <c r="C36" i="3"/>
  <c r="C29" i="3"/>
  <c r="C26" i="3"/>
  <c r="C17" i="3"/>
  <c r="C9" i="3"/>
  <c r="C5" i="3" s="1"/>
  <c r="G33" i="3"/>
  <c r="F22" i="3"/>
  <c r="G18" i="3"/>
  <c r="D29" i="3"/>
  <c r="F33" i="3"/>
  <c r="C16" i="3" l="1"/>
  <c r="C4" i="3" s="1"/>
  <c r="C45" i="3" s="1"/>
  <c r="K21" i="3" l="1"/>
  <c r="M22" i="3"/>
  <c r="M18" i="3"/>
  <c r="K18" i="3"/>
  <c r="J18" i="3"/>
  <c r="J43" i="3"/>
  <c r="J33" i="3"/>
  <c r="J24" i="3"/>
  <c r="J22" i="3"/>
  <c r="E29" i="3" l="1"/>
  <c r="G40" i="3"/>
  <c r="G11" i="3"/>
  <c r="F11" i="3"/>
  <c r="M21" i="3" l="1"/>
  <c r="J21" i="3"/>
  <c r="M41" i="3" l="1"/>
  <c r="J41" i="3"/>
  <c r="G25" i="3"/>
  <c r="D9" i="3"/>
  <c r="D26" i="3"/>
  <c r="L17" i="3" l="1"/>
  <c r="M24" i="3"/>
  <c r="F40" i="3" l="1"/>
  <c r="F39" i="3"/>
  <c r="F37" i="3"/>
  <c r="F34" i="3"/>
  <c r="F31" i="3"/>
  <c r="F30" i="3"/>
  <c r="F27" i="3"/>
  <c r="F25" i="3"/>
  <c r="F23" i="3"/>
  <c r="F20" i="3"/>
  <c r="F19" i="3"/>
  <c r="F18" i="3"/>
  <c r="F14" i="3"/>
  <c r="F13" i="3"/>
  <c r="F10" i="3"/>
  <c r="F8" i="3"/>
  <c r="F7" i="3"/>
  <c r="D17" i="3"/>
  <c r="F17" i="3" l="1"/>
  <c r="L36" i="3"/>
  <c r="L26" i="3"/>
  <c r="L9" i="3"/>
  <c r="E6" i="3"/>
  <c r="D6" i="3"/>
  <c r="E9" i="3"/>
  <c r="F9" i="3" s="1"/>
  <c r="E26" i="3"/>
  <c r="F29" i="3"/>
  <c r="D36" i="3"/>
  <c r="M44" i="3"/>
  <c r="M42" i="3"/>
  <c r="M40" i="3"/>
  <c r="M39" i="3"/>
  <c r="M38" i="3"/>
  <c r="M37" i="3"/>
  <c r="M35" i="3"/>
  <c r="M34" i="3"/>
  <c r="M31" i="3"/>
  <c r="M30" i="3"/>
  <c r="M28" i="3"/>
  <c r="M27" i="3"/>
  <c r="M25" i="3"/>
  <c r="M23" i="3"/>
  <c r="M20" i="3"/>
  <c r="M19" i="3"/>
  <c r="M15" i="3"/>
  <c r="M14" i="3"/>
  <c r="M13" i="3"/>
  <c r="M12" i="3"/>
  <c r="M11" i="3"/>
  <c r="M10" i="3"/>
  <c r="M8" i="3"/>
  <c r="M7" i="3"/>
  <c r="K44" i="3"/>
  <c r="K42" i="3"/>
  <c r="K40" i="3"/>
  <c r="K39" i="3"/>
  <c r="K38" i="3"/>
  <c r="K37" i="3"/>
  <c r="K34" i="3"/>
  <c r="K31" i="3"/>
  <c r="K30" i="3"/>
  <c r="K28" i="3"/>
  <c r="K27" i="3"/>
  <c r="K25" i="3"/>
  <c r="K23" i="3"/>
  <c r="K20" i="3"/>
  <c r="K19" i="3"/>
  <c r="K15" i="3"/>
  <c r="K14" i="3"/>
  <c r="K13" i="3"/>
  <c r="K12" i="3"/>
  <c r="K11" i="3"/>
  <c r="K10" i="3"/>
  <c r="K8" i="3"/>
  <c r="K7" i="3"/>
  <c r="J44" i="3"/>
  <c r="J42" i="3"/>
  <c r="J40" i="3"/>
  <c r="J39" i="3"/>
  <c r="J38" i="3"/>
  <c r="J37" i="3"/>
  <c r="J35" i="3"/>
  <c r="J34" i="3"/>
  <c r="J31" i="3"/>
  <c r="J30" i="3"/>
  <c r="J28" i="3"/>
  <c r="J27" i="3"/>
  <c r="J25" i="3"/>
  <c r="J23" i="3"/>
  <c r="J20" i="3"/>
  <c r="J19" i="3"/>
  <c r="J15" i="3"/>
  <c r="J14" i="3"/>
  <c r="J13" i="3"/>
  <c r="J12" i="3"/>
  <c r="J11" i="3"/>
  <c r="J10" i="3"/>
  <c r="J8" i="3"/>
  <c r="J7" i="3"/>
  <c r="M9" i="3" l="1"/>
  <c r="E16" i="3"/>
  <c r="J16" i="3" s="1"/>
  <c r="F36" i="3"/>
  <c r="K26" i="3"/>
  <c r="F26" i="3"/>
  <c r="F6" i="3"/>
  <c r="E5" i="3"/>
  <c r="M29" i="3"/>
  <c r="D16" i="3"/>
  <c r="D5" i="3"/>
  <c r="L16" i="3"/>
  <c r="M17" i="3"/>
  <c r="L5" i="3"/>
  <c r="J29" i="3"/>
  <c r="M6" i="3"/>
  <c r="J17" i="3"/>
  <c r="K17" i="3"/>
  <c r="J26" i="3"/>
  <c r="M26" i="3"/>
  <c r="K29" i="3"/>
  <c r="J36" i="3"/>
  <c r="M36" i="3"/>
  <c r="J9" i="3"/>
  <c r="K6" i="3"/>
  <c r="K9" i="3"/>
  <c r="J6" i="3"/>
  <c r="K36" i="3"/>
  <c r="F16" i="3" l="1"/>
  <c r="F5" i="3"/>
  <c r="K16" i="3"/>
  <c r="E4" i="3"/>
  <c r="E45" i="3" s="1"/>
  <c r="M5" i="3"/>
  <c r="D4" i="3"/>
  <c r="M16" i="3"/>
  <c r="L4" i="3"/>
  <c r="L45" i="3" s="1"/>
  <c r="K5" i="3"/>
  <c r="J5" i="3"/>
  <c r="D45" i="3" l="1"/>
  <c r="F45" i="3" s="1"/>
  <c r="F4" i="3"/>
  <c r="M45" i="3"/>
  <c r="M4" i="3"/>
  <c r="K4" i="3"/>
  <c r="J4" i="3"/>
  <c r="K45" i="3" l="1"/>
  <c r="J45" i="3"/>
  <c r="G39" i="3" l="1"/>
  <c r="G38" i="3"/>
  <c r="G37" i="3"/>
  <c r="G36" i="3"/>
  <c r="G34" i="3"/>
  <c r="G31" i="3"/>
  <c r="G30" i="3"/>
  <c r="G29" i="3"/>
  <c r="G27" i="3"/>
  <c r="G26" i="3"/>
  <c r="G23" i="3"/>
  <c r="G20" i="3"/>
  <c r="G19" i="3"/>
  <c r="G14" i="3"/>
  <c r="G13" i="3"/>
  <c r="G12" i="3"/>
  <c r="G10" i="3"/>
  <c r="G9" i="3"/>
  <c r="G8" i="3"/>
  <c r="G7" i="3"/>
  <c r="G6" i="3"/>
  <c r="G5" i="3"/>
  <c r="G17" i="3"/>
  <c r="G16" i="3"/>
  <c r="G4" i="3" l="1"/>
  <c r="G45" i="3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<sst xmlns="http://schemas.openxmlformats.org/spreadsheetml/2006/main" count="127" uniqueCount="127">
  <si>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</si>
  <si>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</si>
  <si>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</si>
  <si>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</si>
  <si>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</si>
  <si>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</si>
  <si>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</si>
  <si>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</si>
  <si>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</si>
  <si>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</si>
  <si>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</si>
  <si>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</si>
  <si>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</si>
  <si>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</si>
  <si>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</si>
  <si>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</si>
  <si>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</si>
  <si>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</si>
  <si>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</si>
  <si>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</si>
  <si>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</si>
  <si>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</si>
  <si>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</si>
  <si>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</si>
  <si>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</si>
  <si>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</si>
  <si>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</si>
  <si>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</si>
  <si>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</si>
  <si>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</si>
  <si>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</si>
  <si>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</si>
  <si>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</si>
  <si>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</si>
  <si>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</si>
  <si>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</si>
  <si>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</si>
  <si>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</si>
  <si>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</si>
  <si>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</si>
  <si>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</si>
  <si>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</si>
  <si>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</si>
  <si>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</si>
  <si>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</si>
  <si>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</si>
  <si>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</si>
  <si>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</si>
  <si>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</si>
  <si>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</si>
  <si>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</si>
  <si>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</si>
  <si>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</si>
  <si>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</si>
  <si>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</si>
  <si>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</si>
  <si>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</si>
  <si>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</si>
  <si>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</si>
  <si>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</si>
  <si>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</si>
  <si>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</si>
  <si>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</si>
  <si>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</si>
  <si>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</si>
  <si>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1 11 01050 05</t>
  </si>
  <si>
    <t>Доходы в виде прибыли, приходящейся на доли уставных капиталлов</t>
  </si>
  <si>
    <t>1 11 07015 05</t>
  </si>
  <si>
    <t>Платежи от государственных и унитарных предприятий</t>
  </si>
  <si>
    <t>2 04 05010 05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</si>
  <si>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</si>
  <si>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</si>
  <si>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</si>
  <si>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х</t>
  </si>
  <si>
    <t>Региональный фонд компенсаций (Субвенции)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</si>
  <si>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</si>
  <si>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</si>
  <si>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</si>
  <si>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Рост расходов по переданным полномочиям из бюджета области</t>
  </si>
  <si>
    <t>Увеличение объемов по принятым решениям на областном уровне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</si>
  <si>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</si>
  <si>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</t>
  </si>
  <si>
    <t>Доходы бюджетов муниципальных районов от возврата организациями остатков субсидий прошлых лет</t>
  </si>
  <si>
    <t>Исполнено за 2020 год</t>
  </si>
  <si>
    <t>Рост (снижение) 2021г. к 2020г.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</si>
  <si>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</si>
  <si>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-0,4</t>
  </si>
  <si>
    <t>Аналитические данные о доходах бюджета Грязовецкого муниципального района за 2021 год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2021 год в сравнении с 2020 годом (тыс. руб.)</t>
  </si>
  <si>
    <t>Первоначальный бюджет 2021 года</t>
  </si>
  <si>
    <t>Уточненный бюджет         2021 года</t>
  </si>
  <si>
    <t>Исполнено за 2021 год</t>
  </si>
  <si>
    <t>% выполн.к уточн. б-ту 2021 года</t>
  </si>
  <si>
    <t>% выполн.к первонач. б-ту 2021 года</t>
  </si>
  <si>
    <t>% вып-я 2021 года к 2020 г.</t>
  </si>
  <si>
    <t>Прогноз на 2022 год</t>
  </si>
  <si>
    <t>Рост (снижение) 2022г. к 2021г.</t>
  </si>
  <si>
    <t>1 14 06025 00</t>
  </si>
  <si>
    <t>Налог, взимаемый в связи с применением  упрощенной системе налогообложения</t>
  </si>
  <si>
    <t>Налог, взимаемый в связи с применением  патентной системы налогообложения</t>
  </si>
  <si>
    <t>Рост реализации нефтепродуктов на территории РФ</t>
  </si>
  <si>
    <t>Рост за счет поступления от структурного предприятия, осуществляюшего строительство в газовой отрасли, усиление работы по администратрированию НДФЛ и легализация "серых" выплат</t>
  </si>
  <si>
    <t>Увеличение доходов данной категории плательщиков, в связи с отменой с 1 января 2021г. ЕНВД</t>
  </si>
  <si>
    <t>Рост данного налога обусловлен уплатой  налогоплатещиками сумм задолженности за предыдущие налоговые периоды</t>
  </si>
  <si>
    <t>Увеличение доходов данной категории плательщика по результатам 2020 года</t>
  </si>
  <si>
    <t>Увеличение количесива выданных патентов с 34 в 2020 до 275 в 2021 году</t>
  </si>
  <si>
    <t>Уменьшение обращений предприятиями ЖКХ и микрофинансовых организаций по взысканию задолженности с населения</t>
  </si>
  <si>
    <t>Снижение доходов по результатам 2020 года</t>
  </si>
  <si>
    <t>Рост доходного источника, в связи с постплением средств за пользование земельными участками, предоставленными на период строительства газопровода</t>
  </si>
  <si>
    <t>Усиление работы администратора платежей по взысканию задолженности с физических лиц по плате за наем жилых помещений</t>
  </si>
  <si>
    <t>Реализация в январе 2021 года через аукцион объекта недвижимости, включенного в план приватизации 2020 года.</t>
  </si>
  <si>
    <t>Рост в связи с выкупом 2021 году земельных участков из безвозмездного пользования в собственность</t>
  </si>
  <si>
    <t>0,0</t>
  </si>
  <si>
    <t>Выделение субсидий из бюджета области в 2021 году в рамках государственных программ</t>
  </si>
  <si>
    <t>Возврат в областной бюджет остатков неиспользованных субсидий прошлых лет</t>
  </si>
  <si>
    <t>Доходы от возврата бюджетными учреждениями остатков субсидий прошлых лет</t>
  </si>
  <si>
    <t>Изменение кадастровой стоимости земель (земли промышленности, земли сельскохозяйственного назначения)</t>
  </si>
  <si>
    <t>Досрочная уплата платежей 2022 года</t>
  </si>
  <si>
    <t>Усиление работы администраторов доходов по штрафам за 2021 год</t>
  </si>
  <si>
    <t>Увеличение в 2021 году объема переданных полномочий</t>
  </si>
  <si>
    <t>Выкуп перераспределенных земельных участков по результатам проведения комплексных кадастровых работ на территории района в 2021 году</t>
  </si>
  <si>
    <t>Возврат переплаты прошлых лет по заявлениям плательщиков</t>
  </si>
  <si>
    <t>Усиление работы администратора поступлений по взысканию задолженности прошлых лет</t>
  </si>
  <si>
    <t>Расторжение 1 договора аренды в течении 2021 года</t>
  </si>
  <si>
    <t>Поступление задолженности прошлых лет, рост негативного воздействия на окружающую среду в 2021 году</t>
  </si>
  <si>
    <t>Разовые поступления от возвратов судебных расходов за 2020 год за проведеннную экспертизу</t>
  </si>
  <si>
    <t>Разовые поступления при получении муниципальными унитарными предприятиями района чистой прибыли, отсающейся после уплаты налогов и иных обязательных платежей</t>
  </si>
  <si>
    <t>Продажа земельных участков, находящихся в собственности района в 2021 году через аукцион, включенного в план приватизации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</si>
</sst>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color theme="1"/>
      <name val="Arial Cyr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2" borderId="1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B1" zoomScaleNormal="100" workbookViewId="0">
      <selection sqref="A1:M1"/>
    </sheetView>
  </sheetViews>
  <sheetFormatPr defaultRowHeight="11.25" x14ac:dyDescent="0.2"/>
  <cols>
    <col min="1" max="1" width="15" style="1" customWidth="1"/>
    <col min="2" max="2" width="58.85546875" style="1" customWidth="1"/>
    <col min="3" max="3" width="14.85546875" style="1" customWidth="1"/>
    <col min="4" max="4" width="13.7109375" style="1" customWidth="1"/>
    <col min="5" max="5" width="12.7109375" style="1" customWidth="1"/>
    <col min="6" max="6" width="11.5703125" style="1" customWidth="1"/>
    <col min="7" max="7" width="12.5703125" style="1" customWidth="1"/>
    <col min="8" max="8" width="30" style="27" customWidth="1"/>
    <col min="9" max="9" width="12.42578125" style="1" customWidth="1"/>
    <col min="10" max="10" width="15" style="1" customWidth="1"/>
    <col min="11" max="11" width="13" style="1" customWidth="1"/>
    <col min="12" max="12" width="14.5703125" style="1" customWidth="1"/>
    <col min="13" max="13" width="15.5703125" style="1" customWidth="1"/>
    <col min="14" max="16384" width="9.140625" style="1"/>
  </cols>
  <sheetData>
    <row r="1" spans="1:13" ht="38.25" customHeight="1" x14ac:dyDescent="0.2">
      <c r="A1" s="38" t="s">
        <v>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78.75" customHeight="1" x14ac:dyDescent="0.2">
      <c r="A2" s="24" t="s">
        <v>39</v>
      </c>
      <c r="B2" s="25" t="s">
        <v>13</v>
      </c>
      <c r="C2" s="29" t="s">
        <v>88</v>
      </c>
      <c r="D2" s="29" t="s">
        <v>89</v>
      </c>
      <c r="E2" s="29" t="s">
        <v>90</v>
      </c>
      <c r="F2" s="23" t="s">
        <v>91</v>
      </c>
      <c r="G2" s="23" t="s">
        <v>92</v>
      </c>
      <c r="H2" s="22" t="s">
        <v>62</v>
      </c>
      <c r="I2" s="22" t="s">
        <v>83</v>
      </c>
      <c r="J2" s="22" t="s">
        <v>84</v>
      </c>
      <c r="K2" s="23" t="s">
        <v>93</v>
      </c>
      <c r="L2" s="22" t="s">
        <v>94</v>
      </c>
      <c r="M2" s="22" t="s">
        <v>95</v>
      </c>
    </row>
    <row r="3" spans="1:13" x14ac:dyDescent="0.2">
      <c r="A3" s="10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18">
        <v>12</v>
      </c>
      <c r="M3" s="9">
        <v>13</v>
      </c>
    </row>
    <row r="4" spans="1:13" ht="16.5" x14ac:dyDescent="0.25">
      <c r="A4" s="6" t="s">
        <v>22</v>
      </c>
      <c r="B4" s="19" t="s">
        <v>63</v>
      </c>
      <c r="C4" s="16">
        <f t="shared" ref="C4:D4" si="0">SUM(C5,C16)</f>
        <v>373330.5</v>
      </c>
      <c r="D4" s="16">
        <f t="shared" si="0"/>
        <v>373330.50000000006</v>
      </c>
      <c r="E4" s="16">
        <f t="shared" ref="E4" si="1">SUM(E5,E16)</f>
        <v>554211.79999999993</v>
      </c>
      <c r="F4" s="17">
        <f t="shared" ref="F4:F12" si="2">E4/D4*100</f>
        <v>148.45071592061186</v>
      </c>
      <c r="G4" s="17">
        <f t="shared" ref="G4:G14" si="3">E4/C4*100</f>
        <v>148.45071592061188</v>
      </c>
      <c r="H4" s="26"/>
      <c r="I4" s="16">
        <f t="shared" ref="I4" si="4">SUM(I5,I16)</f>
        <v>432783.3</v>
      </c>
      <c r="J4" s="16">
        <f t="shared" ref="J4:J45" si="5">E4-I4</f>
        <v>121428.49999999994</v>
      </c>
      <c r="K4" s="17">
        <f t="shared" ref="K4:K45" si="6">E4/I4*100</f>
        <v>128.05757523453423</v>
      </c>
      <c r="L4" s="16">
        <f t="shared" ref="L4" si="7">SUM(L5,L16)</f>
        <v>425378.6</v>
      </c>
      <c r="M4" s="16">
        <f>L4-E4</f>
        <v>-128833.19999999995</v>
      </c>
    </row>
    <row r="5" spans="1:13" ht="16.5" x14ac:dyDescent="0.25">
      <c r="A5" s="5"/>
      <c r="B5" s="20" t="s">
        <v>16</v>
      </c>
      <c r="C5" s="16">
        <f t="shared" ref="C5:D5" si="8">SUM(C6,C8,C9,C14,C15)</f>
        <v>361931.5</v>
      </c>
      <c r="D5" s="16">
        <f t="shared" si="8"/>
        <v>361860.10000000003</v>
      </c>
      <c r="E5" s="16">
        <f t="shared" ref="E5" si="9">SUM(E6,E8,E9,E14,E15)</f>
        <v>534539.79999999993</v>
      </c>
      <c r="F5" s="17">
        <f t="shared" si="2"/>
        <v>147.72001665837152</v>
      </c>
      <c r="G5" s="17">
        <f t="shared" si="3"/>
        <v>147.69087520704883</v>
      </c>
      <c r="H5" s="26"/>
      <c r="I5" s="16">
        <f t="shared" ref="I5" si="10">SUM(I6,I8,I9,I14,I15)</f>
        <v>417160.8</v>
      </c>
      <c r="J5" s="16">
        <f t="shared" si="5"/>
        <v>117378.99999999994</v>
      </c>
      <c r="K5" s="17">
        <f t="shared" si="6"/>
        <v>128.13759106800063</v>
      </c>
      <c r="L5" s="16">
        <f t="shared" ref="L5" si="11">SUM(L6,L8,L9,L14,L15)</f>
        <v>413523</v>
      </c>
      <c r="M5" s="16">
        <f t="shared" ref="M5:M45" si="12">L5-E5</f>
        <v>-121016.79999999993</v>
      </c>
    </row>
    <row r="6" spans="1:13" ht="16.5" x14ac:dyDescent="0.25">
      <c r="A6" s="6" t="s">
        <v>23</v>
      </c>
      <c r="B6" s="12" t="s">
        <v>0</v>
      </c>
      <c r="C6" s="16">
        <f t="shared" ref="C6:D6" si="13">C7</f>
        <v>303560</v>
      </c>
      <c r="D6" s="16">
        <f t="shared" si="13"/>
        <v>303560</v>
      </c>
      <c r="E6" s="16">
        <f t="shared" ref="E6" si="14">E7</f>
        <v>458035.20000000001</v>
      </c>
      <c r="F6" s="17">
        <f t="shared" si="2"/>
        <v>150.88786401370405</v>
      </c>
      <c r="G6" s="17">
        <f t="shared" si="3"/>
        <v>150.88786401370405</v>
      </c>
      <c r="H6" s="26"/>
      <c r="I6" s="16">
        <f t="shared" ref="I6" si="15">I7</f>
        <v>359014.40000000002</v>
      </c>
      <c r="J6" s="16">
        <f t="shared" si="5"/>
        <v>99020.799999999988</v>
      </c>
      <c r="K6" s="17">
        <f t="shared" si="6"/>
        <v>127.5812892184826</v>
      </c>
      <c r="L6" s="16">
        <f t="shared" ref="L6" si="16">L7</f>
        <v>345018.1</v>
      </c>
      <c r="M6" s="16">
        <f t="shared" si="12"/>
        <v>-113017.10000000003</v>
      </c>
    </row>
    <row r="7" spans="1:13" ht="67.5" x14ac:dyDescent="0.25">
      <c r="A7" s="6" t="s">
        <v>24</v>
      </c>
      <c r="B7" s="15" t="s">
        <v>1</v>
      </c>
      <c r="C7" s="8">
        <v>303560</v>
      </c>
      <c r="D7" s="8">
        <v>303560</v>
      </c>
      <c r="E7" s="8">
        <v>458035.20000000001</v>
      </c>
      <c r="F7" s="28">
        <f t="shared" si="2"/>
        <v>150.88786401370405</v>
      </c>
      <c r="G7" s="28">
        <f t="shared" si="3"/>
        <v>150.88786401370405</v>
      </c>
      <c r="H7" s="34" t="s">
        <v>100</v>
      </c>
      <c r="I7" s="8">
        <v>359014.40000000002</v>
      </c>
      <c r="J7" s="8">
        <f t="shared" si="5"/>
        <v>99020.799999999988</v>
      </c>
      <c r="K7" s="28">
        <f t="shared" si="6"/>
        <v>127.5812892184826</v>
      </c>
      <c r="L7" s="8">
        <v>345018.1</v>
      </c>
      <c r="M7" s="8">
        <f t="shared" si="12"/>
        <v>-113017.10000000003</v>
      </c>
    </row>
    <row r="8" spans="1:13" ht="22.5" x14ac:dyDescent="0.25">
      <c r="A8" s="6" t="s">
        <v>57</v>
      </c>
      <c r="B8" s="13" t="s">
        <v>54</v>
      </c>
      <c r="C8" s="8">
        <v>18816</v>
      </c>
      <c r="D8" s="8">
        <v>18816</v>
      </c>
      <c r="E8" s="8">
        <v>20634.8</v>
      </c>
      <c r="F8" s="28">
        <f t="shared" si="2"/>
        <v>109.66624149659863</v>
      </c>
      <c r="G8" s="28">
        <f t="shared" si="3"/>
        <v>109.66624149659863</v>
      </c>
      <c r="H8" s="34" t="s">
        <v>99</v>
      </c>
      <c r="I8" s="8">
        <v>18215</v>
      </c>
      <c r="J8" s="8">
        <f t="shared" si="5"/>
        <v>2419.7999999999993</v>
      </c>
      <c r="K8" s="28">
        <f t="shared" si="6"/>
        <v>113.28465550370572</v>
      </c>
      <c r="L8" s="16">
        <v>19967</v>
      </c>
      <c r="M8" s="8">
        <f t="shared" si="12"/>
        <v>-667.79999999999927</v>
      </c>
    </row>
    <row r="9" spans="1:13" ht="16.5" x14ac:dyDescent="0.25">
      <c r="A9" s="6" t="s">
        <v>25</v>
      </c>
      <c r="B9" s="13" t="s">
        <v>2</v>
      </c>
      <c r="C9" s="16">
        <f>SUM(C10:C13)</f>
        <v>34753.5</v>
      </c>
      <c r="D9" s="16">
        <f>SUM(D10:D13)</f>
        <v>35324.700000000004</v>
      </c>
      <c r="E9" s="16">
        <f t="shared" ref="E9" si="17">SUM(E10:E13)</f>
        <v>51669.600000000006</v>
      </c>
      <c r="F9" s="17">
        <f t="shared" si="2"/>
        <v>146.27045664931336</v>
      </c>
      <c r="G9" s="17">
        <f t="shared" si="3"/>
        <v>148.6745219905909</v>
      </c>
      <c r="H9" s="35"/>
      <c r="I9" s="16">
        <f t="shared" ref="I9" si="18">SUM(I10:I13)</f>
        <v>35058.5</v>
      </c>
      <c r="J9" s="16">
        <f t="shared" si="5"/>
        <v>16611.100000000006</v>
      </c>
      <c r="K9" s="17">
        <f t="shared" si="6"/>
        <v>147.38109160403329</v>
      </c>
      <c r="L9" s="16">
        <f>SUM(L10:L13)</f>
        <v>44217.9</v>
      </c>
      <c r="M9" s="16">
        <f t="shared" si="12"/>
        <v>-7451.7000000000044</v>
      </c>
    </row>
    <row r="10" spans="1:13" ht="33.75" x14ac:dyDescent="0.25">
      <c r="A10" s="6" t="s">
        <v>61</v>
      </c>
      <c r="B10" s="33" t="s">
        <v>97</v>
      </c>
      <c r="C10" s="8">
        <v>30637.5</v>
      </c>
      <c r="D10" s="8">
        <v>30637.5</v>
      </c>
      <c r="E10" s="8">
        <v>45037</v>
      </c>
      <c r="F10" s="28">
        <f t="shared" si="2"/>
        <v>146.99959200326398</v>
      </c>
      <c r="G10" s="28">
        <f t="shared" si="3"/>
        <v>146.99959200326398</v>
      </c>
      <c r="H10" s="34" t="s">
        <v>101</v>
      </c>
      <c r="I10" s="8">
        <v>19316.099999999999</v>
      </c>
      <c r="J10" s="8">
        <f t="shared" si="5"/>
        <v>25720.9</v>
      </c>
      <c r="K10" s="28">
        <f t="shared" si="6"/>
        <v>233.15783206754989</v>
      </c>
      <c r="L10" s="8">
        <v>42370.6</v>
      </c>
      <c r="M10" s="8">
        <f t="shared" si="12"/>
        <v>-2666.4000000000015</v>
      </c>
    </row>
    <row r="11" spans="1:13" ht="45" customHeight="1" x14ac:dyDescent="0.25">
      <c r="A11" s="6" t="s">
        <v>44</v>
      </c>
      <c r="B11" s="33" t="s">
        <v>3</v>
      </c>
      <c r="C11" s="28">
        <v>3780</v>
      </c>
      <c r="D11" s="28">
        <v>3780</v>
      </c>
      <c r="E11" s="28">
        <v>4670.5</v>
      </c>
      <c r="F11" s="28">
        <f t="shared" si="2"/>
        <v>123.55820105820105</v>
      </c>
      <c r="G11" s="28">
        <f t="shared" si="3"/>
        <v>123.55820105820105</v>
      </c>
      <c r="H11" s="34" t="s">
        <v>102</v>
      </c>
      <c r="I11" s="28">
        <v>15457.9</v>
      </c>
      <c r="J11" s="8">
        <f t="shared" si="5"/>
        <v>-10787.4</v>
      </c>
      <c r="K11" s="28">
        <f t="shared" si="6"/>
        <v>30.214324067305391</v>
      </c>
      <c r="L11" s="8">
        <v>0</v>
      </c>
      <c r="M11" s="8">
        <f t="shared" si="12"/>
        <v>-4670.5</v>
      </c>
    </row>
    <row r="12" spans="1:13" ht="22.5" x14ac:dyDescent="0.25">
      <c r="A12" s="6" t="s">
        <v>43</v>
      </c>
      <c r="B12" s="33" t="s">
        <v>14</v>
      </c>
      <c r="C12" s="8">
        <v>25</v>
      </c>
      <c r="D12" s="8">
        <v>38.799999999999997</v>
      </c>
      <c r="E12" s="8">
        <v>38.799999999999997</v>
      </c>
      <c r="F12" s="28">
        <f t="shared" si="2"/>
        <v>100</v>
      </c>
      <c r="G12" s="28">
        <f t="shared" si="3"/>
        <v>155.19999999999999</v>
      </c>
      <c r="H12" s="34" t="s">
        <v>103</v>
      </c>
      <c r="I12" s="8">
        <v>0.1</v>
      </c>
      <c r="J12" s="8">
        <f t="shared" si="5"/>
        <v>38.699999999999996</v>
      </c>
      <c r="K12" s="28">
        <f t="shared" si="6"/>
        <v>38799.999999999993</v>
      </c>
      <c r="L12" s="8">
        <v>0</v>
      </c>
      <c r="M12" s="8">
        <f t="shared" si="12"/>
        <v>-38.799999999999997</v>
      </c>
    </row>
    <row r="13" spans="1:13" ht="27" x14ac:dyDescent="0.25">
      <c r="A13" s="6" t="s">
        <v>47</v>
      </c>
      <c r="B13" s="33" t="s">
        <v>98</v>
      </c>
      <c r="C13" s="8">
        <v>311</v>
      </c>
      <c r="D13" s="8">
        <v>868.4</v>
      </c>
      <c r="E13" s="8">
        <v>1923.3</v>
      </c>
      <c r="F13" s="28">
        <f>E13/D13*100</f>
        <v>221.47627821280514</v>
      </c>
      <c r="G13" s="28">
        <f t="shared" si="3"/>
        <v>618.42443729903539</v>
      </c>
      <c r="H13" s="34" t="s">
        <v>104</v>
      </c>
      <c r="I13" s="8">
        <v>284.39999999999998</v>
      </c>
      <c r="J13" s="8">
        <f t="shared" si="5"/>
        <v>1638.9</v>
      </c>
      <c r="K13" s="28">
        <f t="shared" si="6"/>
        <v>676.2658227848101</v>
      </c>
      <c r="L13" s="8">
        <v>1847.3</v>
      </c>
      <c r="M13" s="8">
        <f t="shared" si="12"/>
        <v>-76</v>
      </c>
    </row>
    <row r="14" spans="1:13" ht="39.75" customHeight="1" x14ac:dyDescent="0.25">
      <c r="A14" s="6" t="s">
        <v>26</v>
      </c>
      <c r="B14" s="15" t="s">
        <v>4</v>
      </c>
      <c r="C14" s="8">
        <v>4802</v>
      </c>
      <c r="D14" s="8">
        <v>4159.3999999999996</v>
      </c>
      <c r="E14" s="8">
        <v>4201</v>
      </c>
      <c r="F14" s="28">
        <f>E14/D14*100</f>
        <v>101.00014425157475</v>
      </c>
      <c r="G14" s="28">
        <f t="shared" si="3"/>
        <v>87.484381507705123</v>
      </c>
      <c r="H14" s="34" t="s">
        <v>105</v>
      </c>
      <c r="I14" s="8">
        <v>4872.8</v>
      </c>
      <c r="J14" s="8">
        <f t="shared" si="5"/>
        <v>-671.80000000000018</v>
      </c>
      <c r="K14" s="28">
        <f t="shared" si="6"/>
        <v>86.213265473649642</v>
      </c>
      <c r="L14" s="8">
        <v>4320</v>
      </c>
      <c r="M14" s="8">
        <f t="shared" si="12"/>
        <v>119</v>
      </c>
    </row>
    <row r="15" spans="1:13" ht="22.5" x14ac:dyDescent="0.25">
      <c r="A15" s="6" t="s">
        <v>27</v>
      </c>
      <c r="B15" s="15" t="s">
        <v>20</v>
      </c>
      <c r="C15" s="8">
        <v>0</v>
      </c>
      <c r="D15" s="8">
        <v>0</v>
      </c>
      <c r="E15" s="8">
        <v>-0.8</v>
      </c>
      <c r="F15" s="28">
        <v>0</v>
      </c>
      <c r="G15" s="28">
        <v>0</v>
      </c>
      <c r="H15" s="34" t="s">
        <v>120</v>
      </c>
      <c r="I15" s="8">
        <v>0.1</v>
      </c>
      <c r="J15" s="8">
        <f t="shared" si="5"/>
        <v>-0.9</v>
      </c>
      <c r="K15" s="28">
        <f t="shared" si="6"/>
        <v>-800</v>
      </c>
      <c r="L15" s="8">
        <v>0</v>
      </c>
      <c r="M15" s="8">
        <f t="shared" si="12"/>
        <v>0.8</v>
      </c>
    </row>
    <row r="16" spans="1:13" ht="16.5" x14ac:dyDescent="0.25">
      <c r="A16" s="6"/>
      <c r="B16" s="21" t="s">
        <v>17</v>
      </c>
      <c r="C16" s="16">
        <f>C17+C26+C28+C29+C34+C35</f>
        <v>11399</v>
      </c>
      <c r="D16" s="16">
        <f>D17+D26+D28+D29+D34+D35</f>
        <v>11470.4</v>
      </c>
      <c r="E16" s="16">
        <f>E17+E26+E28+E29+E34+E35</f>
        <v>19671.999999999996</v>
      </c>
      <c r="F16" s="17">
        <f t="shared" ref="F16:F23" si="19">E16/D16*100</f>
        <v>171.50230157623096</v>
      </c>
      <c r="G16" s="17">
        <f t="shared" ref="G16:G21" si="20">E16/C16*100</f>
        <v>172.57654180191241</v>
      </c>
      <c r="H16" s="35"/>
      <c r="I16" s="16">
        <f>I17+I26+I28+I29+I34+I35</f>
        <v>15622.5</v>
      </c>
      <c r="J16" s="16">
        <f t="shared" si="5"/>
        <v>4049.4999999999964</v>
      </c>
      <c r="K16" s="17">
        <f t="shared" si="6"/>
        <v>125.92094735157622</v>
      </c>
      <c r="L16" s="16">
        <f>L17+L26+L28+L29+L34+L35</f>
        <v>11855.6</v>
      </c>
      <c r="M16" s="16">
        <f t="shared" si="12"/>
        <v>-7816.399999999996</v>
      </c>
    </row>
    <row r="17" spans="1:13" ht="40.5" x14ac:dyDescent="0.25">
      <c r="A17" s="6" t="s">
        <v>28</v>
      </c>
      <c r="B17" s="12" t="s">
        <v>5</v>
      </c>
      <c r="C17" s="16">
        <f>SUM(C18:C25)</f>
        <v>7431</v>
      </c>
      <c r="D17" s="16">
        <f>SUM(D18:D25)</f>
        <v>6690.6</v>
      </c>
      <c r="E17" s="16">
        <f>SUM(E18:E25)</f>
        <v>8075.8999999999987</v>
      </c>
      <c r="F17" s="17">
        <f t="shared" si="19"/>
        <v>120.7051684452814</v>
      </c>
      <c r="G17" s="17">
        <f t="shared" si="20"/>
        <v>108.67850894899742</v>
      </c>
      <c r="H17" s="35"/>
      <c r="I17" s="16">
        <f>SUM(I18:I25)</f>
        <v>7891.6</v>
      </c>
      <c r="J17" s="16">
        <f t="shared" si="5"/>
        <v>184.29999999999836</v>
      </c>
      <c r="K17" s="17">
        <f t="shared" si="6"/>
        <v>102.33539459678644</v>
      </c>
      <c r="L17" s="16">
        <f>SUM(L18:L25)</f>
        <v>7418.6</v>
      </c>
      <c r="M17" s="16">
        <f t="shared" si="12"/>
        <v>-657.29999999999836</v>
      </c>
    </row>
    <row r="18" spans="1:13" ht="27" x14ac:dyDescent="0.25">
      <c r="A18" s="6" t="s">
        <v>65</v>
      </c>
      <c r="B18" s="3" t="s">
        <v>66</v>
      </c>
      <c r="C18" s="8">
        <v>50</v>
      </c>
      <c r="D18" s="8">
        <v>42.1</v>
      </c>
      <c r="E18" s="8">
        <v>42.1</v>
      </c>
      <c r="F18" s="28">
        <f t="shared" si="19"/>
        <v>100</v>
      </c>
      <c r="G18" s="28">
        <f t="shared" si="20"/>
        <v>84.2</v>
      </c>
      <c r="H18" s="34" t="s">
        <v>106</v>
      </c>
      <c r="I18" s="8">
        <v>52.6</v>
      </c>
      <c r="J18" s="8">
        <f t="shared" ref="J18" si="21">E18-I18</f>
        <v>-10.5</v>
      </c>
      <c r="K18" s="28">
        <f t="shared" ref="K18" si="22">E18/I18*100</f>
        <v>80.038022813688215</v>
      </c>
      <c r="L18" s="8">
        <v>49</v>
      </c>
      <c r="M18" s="8">
        <f t="shared" si="12"/>
        <v>6.8999999999999986</v>
      </c>
    </row>
    <row r="19" spans="1:13" ht="46.5" customHeight="1" x14ac:dyDescent="0.25">
      <c r="A19" s="6" t="s">
        <v>58</v>
      </c>
      <c r="B19" s="3" t="s">
        <v>18</v>
      </c>
      <c r="C19" s="8">
        <v>3839</v>
      </c>
      <c r="D19" s="8">
        <v>3340.2</v>
      </c>
      <c r="E19" s="8">
        <v>4039.7</v>
      </c>
      <c r="F19" s="28">
        <f t="shared" si="19"/>
        <v>120.94185976887613</v>
      </c>
      <c r="G19" s="28">
        <f t="shared" si="20"/>
        <v>105.22792393852565</v>
      </c>
      <c r="H19" s="34" t="s">
        <v>121</v>
      </c>
      <c r="I19" s="8">
        <v>4237.3999999999996</v>
      </c>
      <c r="J19" s="8">
        <f t="shared" si="5"/>
        <v>-197.69999999999982</v>
      </c>
      <c r="K19" s="28">
        <f t="shared" si="6"/>
        <v>95.334403171756264</v>
      </c>
      <c r="L19" s="8">
        <v>3927</v>
      </c>
      <c r="M19" s="8">
        <f t="shared" si="12"/>
        <v>-112.69999999999982</v>
      </c>
    </row>
    <row r="20" spans="1:13" ht="54" x14ac:dyDescent="0.25">
      <c r="A20" s="6" t="s">
        <v>29</v>
      </c>
      <c r="B20" s="3" t="s">
        <v>21</v>
      </c>
      <c r="C20" s="8">
        <v>298</v>
      </c>
      <c r="D20" s="8">
        <v>288.3</v>
      </c>
      <c r="E20" s="8">
        <v>288.3</v>
      </c>
      <c r="F20" s="28">
        <f t="shared" si="19"/>
        <v>100</v>
      </c>
      <c r="G20" s="28">
        <f t="shared" si="20"/>
        <v>96.744966442953029</v>
      </c>
      <c r="H20" s="34" t="s">
        <v>115</v>
      </c>
      <c r="I20" s="8">
        <v>635.70000000000005</v>
      </c>
      <c r="J20" s="8">
        <f t="shared" si="5"/>
        <v>-347.40000000000003</v>
      </c>
      <c r="K20" s="28">
        <f t="shared" si="6"/>
        <v>45.351580934403017</v>
      </c>
      <c r="L20" s="8">
        <v>353</v>
      </c>
      <c r="M20" s="8">
        <f t="shared" si="12"/>
        <v>64.699999999999989</v>
      </c>
    </row>
    <row r="21" spans="1:13" ht="108" x14ac:dyDescent="0.25">
      <c r="A21" s="6" t="s">
        <v>72</v>
      </c>
      <c r="B21" s="3" t="s">
        <v>71</v>
      </c>
      <c r="C21" s="8">
        <v>1</v>
      </c>
      <c r="D21" s="8">
        <v>1</v>
      </c>
      <c r="E21" s="8">
        <v>1.7</v>
      </c>
      <c r="F21" s="28">
        <f t="shared" si="19"/>
        <v>170</v>
      </c>
      <c r="G21" s="28">
        <f t="shared" si="20"/>
        <v>170</v>
      </c>
      <c r="H21" s="34" t="s">
        <v>107</v>
      </c>
      <c r="I21" s="8">
        <v>1.6</v>
      </c>
      <c r="J21" s="8">
        <f t="shared" ref="J21:J22" si="23">E21-I21</f>
        <v>9.9999999999999867E-2</v>
      </c>
      <c r="K21" s="28">
        <f t="shared" ref="K21" si="24">E21/I21*100</f>
        <v>106.25</v>
      </c>
      <c r="L21" s="36">
        <v>1</v>
      </c>
      <c r="M21" s="8">
        <f t="shared" ref="M21" si="25">L21-E21</f>
        <v>-0.7</v>
      </c>
    </row>
    <row r="22" spans="1:13" ht="40.5" x14ac:dyDescent="0.25">
      <c r="A22" s="6" t="s">
        <v>76</v>
      </c>
      <c r="B22" s="3" t="s">
        <v>77</v>
      </c>
      <c r="C22" s="8">
        <v>0</v>
      </c>
      <c r="D22" s="8">
        <v>41</v>
      </c>
      <c r="E22" s="8">
        <v>49</v>
      </c>
      <c r="F22" s="28">
        <f t="shared" si="19"/>
        <v>119.51219512195121</v>
      </c>
      <c r="G22" s="28">
        <v>0</v>
      </c>
      <c r="H22" s="34" t="s">
        <v>116</v>
      </c>
      <c r="I22" s="8">
        <v>7.9</v>
      </c>
      <c r="J22" s="8">
        <f t="shared" si="23"/>
        <v>41.1</v>
      </c>
      <c r="K22" s="28">
        <f t="shared" si="6"/>
        <v>620.25316455696191</v>
      </c>
      <c r="L22" s="36">
        <v>45.6</v>
      </c>
      <c r="M22" s="8">
        <f t="shared" si="12"/>
        <v>-3.3999999999999986</v>
      </c>
    </row>
    <row r="23" spans="1:13" ht="40.5" x14ac:dyDescent="0.25">
      <c r="A23" s="6" t="s">
        <v>55</v>
      </c>
      <c r="B23" s="3" t="s">
        <v>56</v>
      </c>
      <c r="C23" s="8">
        <v>838</v>
      </c>
      <c r="D23" s="8">
        <v>573</v>
      </c>
      <c r="E23" s="8">
        <v>611.9</v>
      </c>
      <c r="F23" s="28">
        <f t="shared" si="19"/>
        <v>106.78883071553228</v>
      </c>
      <c r="G23" s="28">
        <f>E23/C23*100</f>
        <v>73.019093078758942</v>
      </c>
      <c r="H23" s="34" t="s">
        <v>122</v>
      </c>
      <c r="I23" s="8">
        <v>444.6</v>
      </c>
      <c r="J23" s="8">
        <f t="shared" si="5"/>
        <v>167.29999999999995</v>
      </c>
      <c r="K23" s="28">
        <f t="shared" si="6"/>
        <v>137.62932973459289</v>
      </c>
      <c r="L23" s="36">
        <v>563</v>
      </c>
      <c r="M23" s="8">
        <f t="shared" si="12"/>
        <v>-48.899999999999977</v>
      </c>
    </row>
    <row r="24" spans="1:13" ht="56.25" x14ac:dyDescent="0.25">
      <c r="A24" s="6" t="s">
        <v>67</v>
      </c>
      <c r="B24" s="3" t="s">
        <v>68</v>
      </c>
      <c r="C24" s="8">
        <v>0</v>
      </c>
      <c r="D24" s="8">
        <v>0</v>
      </c>
      <c r="E24" s="8">
        <v>577</v>
      </c>
      <c r="F24" s="28">
        <v>0</v>
      </c>
      <c r="G24" s="28">
        <v>0</v>
      </c>
      <c r="H24" s="37" t="s">
        <v>125</v>
      </c>
      <c r="I24" s="8">
        <v>0</v>
      </c>
      <c r="J24" s="8">
        <f t="shared" ref="J24" si="26">E24-I24</f>
        <v>577</v>
      </c>
      <c r="K24" s="28">
        <v>0</v>
      </c>
      <c r="L24" s="36">
        <v>0</v>
      </c>
      <c r="M24" s="8">
        <f t="shared" si="12"/>
        <v>-577</v>
      </c>
    </row>
    <row r="25" spans="1:13" ht="45" x14ac:dyDescent="0.25">
      <c r="A25" s="6" t="s">
        <v>30</v>
      </c>
      <c r="B25" s="3" t="s">
        <v>19</v>
      </c>
      <c r="C25" s="8">
        <v>2405</v>
      </c>
      <c r="D25" s="8">
        <v>2405</v>
      </c>
      <c r="E25" s="8">
        <v>2466.1999999999998</v>
      </c>
      <c r="F25" s="28">
        <f>E25/D25*100</f>
        <v>102.54469854469855</v>
      </c>
      <c r="G25" s="28">
        <f t="shared" ref="G25:G34" si="27">E25/C25*100</f>
        <v>102.54469854469855</v>
      </c>
      <c r="H25" s="34" t="s">
        <v>108</v>
      </c>
      <c r="I25" s="8">
        <v>2511.8000000000002</v>
      </c>
      <c r="J25" s="8">
        <f t="shared" si="5"/>
        <v>-45.600000000000364</v>
      </c>
      <c r="K25" s="28">
        <f t="shared" si="6"/>
        <v>98.184568835098318</v>
      </c>
      <c r="L25" s="36">
        <v>2480</v>
      </c>
      <c r="M25" s="8">
        <f t="shared" si="12"/>
        <v>13.800000000000182</v>
      </c>
    </row>
    <row r="26" spans="1:13" ht="27" x14ac:dyDescent="0.25">
      <c r="A26" s="6" t="s">
        <v>31</v>
      </c>
      <c r="B26" s="13" t="s">
        <v>6</v>
      </c>
      <c r="C26" s="16">
        <f>C27</f>
        <v>1444</v>
      </c>
      <c r="D26" s="16">
        <f>D27</f>
        <v>1444</v>
      </c>
      <c r="E26" s="16">
        <f t="shared" ref="E26" si="28">E27</f>
        <v>1822</v>
      </c>
      <c r="F26" s="17">
        <f>E26/D26*100</f>
        <v>126.17728531855957</v>
      </c>
      <c r="G26" s="17">
        <f t="shared" si="27"/>
        <v>126.17728531855957</v>
      </c>
      <c r="H26" s="35"/>
      <c r="I26" s="16">
        <f t="shared" ref="I26" si="29">I27</f>
        <v>1496.3</v>
      </c>
      <c r="J26" s="8">
        <f t="shared" si="5"/>
        <v>325.70000000000005</v>
      </c>
      <c r="K26" s="28">
        <f t="shared" si="6"/>
        <v>121.76702532914523</v>
      </c>
      <c r="L26" s="16">
        <f>L27</f>
        <v>1307</v>
      </c>
      <c r="M26" s="8">
        <f t="shared" si="12"/>
        <v>-515</v>
      </c>
    </row>
    <row r="27" spans="1:13" ht="33.75" x14ac:dyDescent="0.25">
      <c r="A27" s="6" t="s">
        <v>32</v>
      </c>
      <c r="B27" s="15" t="s">
        <v>7</v>
      </c>
      <c r="C27" s="8">
        <v>1444</v>
      </c>
      <c r="D27" s="8">
        <v>1444</v>
      </c>
      <c r="E27" s="8">
        <v>1822</v>
      </c>
      <c r="F27" s="28">
        <f>E27/D27*100</f>
        <v>126.17728531855957</v>
      </c>
      <c r="G27" s="28">
        <f t="shared" si="27"/>
        <v>126.17728531855957</v>
      </c>
      <c r="H27" s="34" t="s">
        <v>123</v>
      </c>
      <c r="I27" s="8">
        <v>1496.3</v>
      </c>
      <c r="J27" s="8">
        <f t="shared" si="5"/>
        <v>325.70000000000005</v>
      </c>
      <c r="K27" s="28">
        <f t="shared" si="6"/>
        <v>121.76702532914523</v>
      </c>
      <c r="L27" s="8">
        <v>1307</v>
      </c>
      <c r="M27" s="8">
        <f t="shared" si="12"/>
        <v>-515</v>
      </c>
    </row>
    <row r="28" spans="1:13" ht="33.75" x14ac:dyDescent="0.25">
      <c r="A28" s="6" t="s">
        <v>40</v>
      </c>
      <c r="B28" s="13" t="s">
        <v>64</v>
      </c>
      <c r="C28" s="8">
        <v>0</v>
      </c>
      <c r="D28" s="8">
        <v>30.4</v>
      </c>
      <c r="E28" s="8">
        <v>30.4</v>
      </c>
      <c r="F28" s="28">
        <f>E28/D28*100</f>
        <v>100</v>
      </c>
      <c r="G28" s="28">
        <v>0</v>
      </c>
      <c r="H28" s="34" t="s">
        <v>124</v>
      </c>
      <c r="I28" s="8">
        <v>52.6</v>
      </c>
      <c r="J28" s="8">
        <f t="shared" si="5"/>
        <v>-22.200000000000003</v>
      </c>
      <c r="K28" s="28">
        <f t="shared" si="6"/>
        <v>57.794676806083643</v>
      </c>
      <c r="L28" s="8">
        <v>0</v>
      </c>
      <c r="M28" s="8">
        <f t="shared" si="12"/>
        <v>-30.4</v>
      </c>
    </row>
    <row r="29" spans="1:13" ht="27" x14ac:dyDescent="0.25">
      <c r="A29" s="6" t="s">
        <v>33</v>
      </c>
      <c r="B29" s="12" t="s">
        <v>8</v>
      </c>
      <c r="C29" s="16">
        <f>SUM(C30:C33)</f>
        <v>1208</v>
      </c>
      <c r="D29" s="16">
        <f>SUM(D30:D33)</f>
        <v>1989.4</v>
      </c>
      <c r="E29" s="16">
        <f>SUM(E30:E33)</f>
        <v>6535.2</v>
      </c>
      <c r="F29" s="17">
        <f t="shared" ref="F29:F34" si="30">E29/D29*100</f>
        <v>328.50105559465163</v>
      </c>
      <c r="G29" s="17">
        <f t="shared" si="27"/>
        <v>540.99337748344374</v>
      </c>
      <c r="H29" s="35"/>
      <c r="I29" s="16">
        <f>SUM(I30:I33)</f>
        <v>2597.7999999999997</v>
      </c>
      <c r="J29" s="8">
        <f t="shared" si="5"/>
        <v>3937.4</v>
      </c>
      <c r="K29" s="28">
        <f t="shared" si="6"/>
        <v>251.56671029332514</v>
      </c>
      <c r="L29" s="16">
        <f>SUM(L30:L33)</f>
        <v>1186</v>
      </c>
      <c r="M29" s="8">
        <f t="shared" si="12"/>
        <v>-5349.2</v>
      </c>
    </row>
    <row r="30" spans="1:13" ht="45" x14ac:dyDescent="0.25">
      <c r="A30" s="6" t="s">
        <v>46</v>
      </c>
      <c r="B30" s="3" t="s">
        <v>12</v>
      </c>
      <c r="C30" s="8">
        <v>223</v>
      </c>
      <c r="D30" s="8">
        <v>495.9</v>
      </c>
      <c r="E30" s="8">
        <v>2209.1</v>
      </c>
      <c r="F30" s="28">
        <f t="shared" si="30"/>
        <v>445.47287759628961</v>
      </c>
      <c r="G30" s="28">
        <f t="shared" si="27"/>
        <v>990.62780269058294</v>
      </c>
      <c r="H30" s="34" t="s">
        <v>109</v>
      </c>
      <c r="I30" s="8">
        <v>487.6</v>
      </c>
      <c r="J30" s="8">
        <f t="shared" si="5"/>
        <v>1721.5</v>
      </c>
      <c r="K30" s="28">
        <f t="shared" si="6"/>
        <v>453.0557834290401</v>
      </c>
      <c r="L30" s="8">
        <v>39</v>
      </c>
      <c r="M30" s="8">
        <f t="shared" si="12"/>
        <v>-2170.1</v>
      </c>
    </row>
    <row r="31" spans="1:13" ht="42.75" customHeight="1" x14ac:dyDescent="0.25">
      <c r="A31" s="6" t="s">
        <v>59</v>
      </c>
      <c r="B31" s="3" t="s">
        <v>15</v>
      </c>
      <c r="C31" s="8">
        <v>956</v>
      </c>
      <c r="D31" s="8">
        <v>1464.5</v>
      </c>
      <c r="E31" s="8">
        <v>2602.9</v>
      </c>
      <c r="F31" s="28">
        <f t="shared" si="30"/>
        <v>177.73301468077841</v>
      </c>
      <c r="G31" s="28">
        <f t="shared" si="27"/>
        <v>272.26987447698747</v>
      </c>
      <c r="H31" s="34" t="s">
        <v>110</v>
      </c>
      <c r="I31" s="8">
        <v>1734.5</v>
      </c>
      <c r="J31" s="8">
        <f t="shared" si="5"/>
        <v>868.40000000000009</v>
      </c>
      <c r="K31" s="28">
        <f t="shared" si="6"/>
        <v>150.06630152781781</v>
      </c>
      <c r="L31" s="36">
        <v>1104</v>
      </c>
      <c r="M31" s="8">
        <f t="shared" si="12"/>
        <v>-1498.9</v>
      </c>
    </row>
    <row r="32" spans="1:13" ht="57" customHeight="1" x14ac:dyDescent="0.25">
      <c r="A32" s="6" t="s">
        <v>96</v>
      </c>
      <c r="B32" s="3" t="s">
        <v>85</v>
      </c>
      <c r="C32" s="8">
        <v>0</v>
      </c>
      <c r="D32" s="8">
        <v>0</v>
      </c>
      <c r="E32" s="8">
        <v>1647.4</v>
      </c>
      <c r="F32" s="28">
        <v>0</v>
      </c>
      <c r="G32" s="28">
        <v>0</v>
      </c>
      <c r="H32" s="34" t="s">
        <v>126</v>
      </c>
      <c r="I32" s="8">
        <v>326</v>
      </c>
      <c r="J32" s="8">
        <v>0</v>
      </c>
      <c r="K32" s="28">
        <v>0</v>
      </c>
      <c r="L32" s="36">
        <v>0</v>
      </c>
      <c r="M32" s="8">
        <f t="shared" si="12"/>
        <v>-1647.4</v>
      </c>
    </row>
    <row r="33" spans="1:13" ht="68.25" customHeight="1" x14ac:dyDescent="0.25">
      <c r="A33" s="6" t="s">
        <v>81</v>
      </c>
      <c r="B33" s="3" t="s">
        <v>80</v>
      </c>
      <c r="C33" s="8">
        <v>29</v>
      </c>
      <c r="D33" s="8">
        <v>29</v>
      </c>
      <c r="E33" s="8">
        <v>75.8</v>
      </c>
      <c r="F33" s="28">
        <f t="shared" si="30"/>
        <v>261.37931034482762</v>
      </c>
      <c r="G33" s="28">
        <f t="shared" si="27"/>
        <v>261.37931034482762</v>
      </c>
      <c r="H33" s="34" t="s">
        <v>119</v>
      </c>
      <c r="I33" s="8">
        <v>49.7</v>
      </c>
      <c r="J33" s="30">
        <f t="shared" si="5"/>
        <v>26.099999999999994</v>
      </c>
      <c r="K33" s="28">
        <f t="shared" si="6"/>
        <v>152.51509054325953</v>
      </c>
      <c r="L33" s="36">
        <v>43</v>
      </c>
      <c r="M33" s="8"/>
    </row>
    <row r="34" spans="1:13" ht="22.5" x14ac:dyDescent="0.25">
      <c r="A34" s="6" t="s">
        <v>34</v>
      </c>
      <c r="B34" s="13" t="s">
        <v>9</v>
      </c>
      <c r="C34" s="8">
        <v>1316</v>
      </c>
      <c r="D34" s="8">
        <v>1316</v>
      </c>
      <c r="E34" s="8">
        <v>3208.5</v>
      </c>
      <c r="F34" s="28">
        <f t="shared" si="30"/>
        <v>243.80699088145897</v>
      </c>
      <c r="G34" s="28">
        <f t="shared" si="27"/>
        <v>243.80699088145897</v>
      </c>
      <c r="H34" s="34" t="s">
        <v>117</v>
      </c>
      <c r="I34" s="8">
        <v>3584.6</v>
      </c>
      <c r="J34" s="8">
        <f t="shared" si="5"/>
        <v>-376.09999999999991</v>
      </c>
      <c r="K34" s="28">
        <f t="shared" si="6"/>
        <v>89.507894883669024</v>
      </c>
      <c r="L34" s="8">
        <v>1944</v>
      </c>
      <c r="M34" s="8">
        <f t="shared" si="12"/>
        <v>-1264.5</v>
      </c>
    </row>
    <row r="35" spans="1:13" ht="16.5" x14ac:dyDescent="0.25">
      <c r="A35" s="6" t="s">
        <v>35</v>
      </c>
      <c r="B35" s="13" t="s">
        <v>10</v>
      </c>
      <c r="C35" s="8">
        <v>0</v>
      </c>
      <c r="D35" s="8">
        <v>0</v>
      </c>
      <c r="E35" s="31" t="s">
        <v>111</v>
      </c>
      <c r="F35" s="28">
        <v>0</v>
      </c>
      <c r="G35" s="28">
        <v>0</v>
      </c>
      <c r="H35" s="34"/>
      <c r="I35" s="31" t="s">
        <v>86</v>
      </c>
      <c r="J35" s="8">
        <f t="shared" si="5"/>
        <v>0.4</v>
      </c>
      <c r="K35" s="28">
        <f t="shared" si="6"/>
        <v>0</v>
      </c>
      <c r="L35" s="8">
        <v>0</v>
      </c>
      <c r="M35" s="8">
        <f t="shared" si="12"/>
        <v>0</v>
      </c>
    </row>
    <row r="36" spans="1:13" ht="16.5" x14ac:dyDescent="0.25">
      <c r="A36" s="5" t="s">
        <v>36</v>
      </c>
      <c r="B36" s="13" t="s">
        <v>11</v>
      </c>
      <c r="C36" s="16">
        <f>SUM(C37:C44)</f>
        <v>588822.69999999995</v>
      </c>
      <c r="D36" s="16">
        <f>SUM(D37:D44)</f>
        <v>754843.70000000007</v>
      </c>
      <c r="E36" s="16">
        <f>SUM(E37:E44)</f>
        <v>729927.4</v>
      </c>
      <c r="F36" s="17">
        <f t="shared" ref="F36:F40" si="31">E36/D36*100</f>
        <v>96.699144471895309</v>
      </c>
      <c r="G36" s="17">
        <f t="shared" ref="G36:G40" si="32">E36/C36*100</f>
        <v>123.96386892013504</v>
      </c>
      <c r="H36" s="35"/>
      <c r="I36" s="16">
        <f>SUM(I37:I44)</f>
        <v>786247.99999999988</v>
      </c>
      <c r="J36" s="16">
        <f t="shared" si="5"/>
        <v>-56320.59999999986</v>
      </c>
      <c r="K36" s="17">
        <f t="shared" si="6"/>
        <v>92.836789409957177</v>
      </c>
      <c r="L36" s="16">
        <f>SUM(L37:L44)</f>
        <v>958146.7</v>
      </c>
      <c r="M36" s="16">
        <f t="shared" si="12"/>
        <v>228219.29999999993</v>
      </c>
    </row>
    <row r="37" spans="1:13" ht="22.5" x14ac:dyDescent="0.25">
      <c r="A37" s="6" t="s">
        <v>51</v>
      </c>
      <c r="B37" s="11" t="s">
        <v>52</v>
      </c>
      <c r="C37" s="32">
        <v>92955</v>
      </c>
      <c r="D37" s="32">
        <v>111081.8</v>
      </c>
      <c r="E37" s="32">
        <v>111081.8</v>
      </c>
      <c r="F37" s="28">
        <f t="shared" si="31"/>
        <v>100</v>
      </c>
      <c r="G37" s="28">
        <f t="shared" si="32"/>
        <v>119.50061857888225</v>
      </c>
      <c r="H37" s="34" t="s">
        <v>79</v>
      </c>
      <c r="I37" s="32">
        <v>129061.7</v>
      </c>
      <c r="J37" s="8">
        <f t="shared" si="5"/>
        <v>-17979.899999999994</v>
      </c>
      <c r="K37" s="28">
        <f t="shared" si="6"/>
        <v>86.068756261540031</v>
      </c>
      <c r="L37" s="8">
        <v>113063</v>
      </c>
      <c r="M37" s="8">
        <f t="shared" si="12"/>
        <v>1981.1999999999971</v>
      </c>
    </row>
    <row r="38" spans="1:13" ht="32.25" customHeight="1" x14ac:dyDescent="0.25">
      <c r="A38" s="6" t="s">
        <v>37</v>
      </c>
      <c r="B38" s="3" t="s">
        <v>45</v>
      </c>
      <c r="C38" s="32">
        <v>93029.4</v>
      </c>
      <c r="D38" s="32">
        <v>231246.1</v>
      </c>
      <c r="E38" s="32">
        <v>206287.1</v>
      </c>
      <c r="F38" s="28">
        <f>E38/D38*100</f>
        <v>89.206736891995149</v>
      </c>
      <c r="G38" s="28">
        <f t="shared" si="32"/>
        <v>221.74398630970424</v>
      </c>
      <c r="H38" s="34" t="s">
        <v>112</v>
      </c>
      <c r="I38" s="32">
        <v>271563.7</v>
      </c>
      <c r="J38" s="8">
        <f t="shared" si="5"/>
        <v>-65276.600000000006</v>
      </c>
      <c r="K38" s="28">
        <f t="shared" si="6"/>
        <v>75.962693099261784</v>
      </c>
      <c r="L38" s="8">
        <v>419734</v>
      </c>
      <c r="M38" s="8">
        <f t="shared" si="12"/>
        <v>213446.9</v>
      </c>
    </row>
    <row r="39" spans="1:13" ht="22.5" x14ac:dyDescent="0.25">
      <c r="A39" s="6" t="s">
        <v>38</v>
      </c>
      <c r="B39" s="4" t="s">
        <v>74</v>
      </c>
      <c r="C39" s="32">
        <v>390610.6</v>
      </c>
      <c r="D39" s="32">
        <v>398476</v>
      </c>
      <c r="E39" s="32">
        <v>398421</v>
      </c>
      <c r="F39" s="28">
        <f t="shared" si="31"/>
        <v>99.986197412140257</v>
      </c>
      <c r="G39" s="28">
        <f t="shared" si="32"/>
        <v>101.9995361108992</v>
      </c>
      <c r="H39" s="34" t="s">
        <v>78</v>
      </c>
      <c r="I39" s="32">
        <v>371787.8</v>
      </c>
      <c r="J39" s="8">
        <f t="shared" si="5"/>
        <v>26633.200000000012</v>
      </c>
      <c r="K39" s="28">
        <f t="shared" si="6"/>
        <v>107.16354866942919</v>
      </c>
      <c r="L39" s="8">
        <v>407985.1</v>
      </c>
      <c r="M39" s="8">
        <f t="shared" si="12"/>
        <v>9564.0999999999767</v>
      </c>
    </row>
    <row r="40" spans="1:13" ht="27" x14ac:dyDescent="0.25">
      <c r="A40" s="6" t="s">
        <v>48</v>
      </c>
      <c r="B40" s="4" t="s">
        <v>60</v>
      </c>
      <c r="C40" s="32">
        <v>12227.7</v>
      </c>
      <c r="D40" s="32">
        <v>14039.8</v>
      </c>
      <c r="E40" s="32">
        <v>14039.8</v>
      </c>
      <c r="F40" s="28">
        <f t="shared" si="31"/>
        <v>100</v>
      </c>
      <c r="G40" s="28">
        <f t="shared" si="32"/>
        <v>114.81963083817888</v>
      </c>
      <c r="H40" s="34" t="s">
        <v>118</v>
      </c>
      <c r="I40" s="32">
        <v>13816.7</v>
      </c>
      <c r="J40" s="8">
        <f t="shared" si="5"/>
        <v>223.09999999999854</v>
      </c>
      <c r="K40" s="28">
        <f t="shared" si="6"/>
        <v>101.61471263036759</v>
      </c>
      <c r="L40" s="8">
        <v>17364.599999999999</v>
      </c>
      <c r="M40" s="8">
        <f t="shared" si="12"/>
        <v>3324.7999999999993</v>
      </c>
    </row>
    <row r="41" spans="1:13" ht="16.5" x14ac:dyDescent="0.25">
      <c r="A41" s="6" t="s">
        <v>69</v>
      </c>
      <c r="B41" s="4" t="s">
        <v>70</v>
      </c>
      <c r="C41" s="32">
        <v>0</v>
      </c>
      <c r="D41" s="32">
        <v>0</v>
      </c>
      <c r="E41" s="32">
        <v>0</v>
      </c>
      <c r="F41" s="28">
        <v>0</v>
      </c>
      <c r="G41" s="28">
        <v>0</v>
      </c>
      <c r="H41" s="35"/>
      <c r="I41" s="32">
        <v>0</v>
      </c>
      <c r="J41" s="8">
        <f t="shared" ref="J41" si="33">E41-I41</f>
        <v>0</v>
      </c>
      <c r="K41" s="28">
        <v>0</v>
      </c>
      <c r="L41" s="8">
        <v>0</v>
      </c>
      <c r="M41" s="8">
        <f t="shared" ref="M41" si="34">L41-E41</f>
        <v>0</v>
      </c>
    </row>
    <row r="42" spans="1:13" ht="16.5" x14ac:dyDescent="0.25">
      <c r="A42" s="6" t="s">
        <v>49</v>
      </c>
      <c r="B42" s="3" t="s">
        <v>50</v>
      </c>
      <c r="C42" s="32">
        <v>0</v>
      </c>
      <c r="D42" s="32">
        <v>0</v>
      </c>
      <c r="E42" s="32">
        <v>0</v>
      </c>
      <c r="F42" s="28">
        <v>0</v>
      </c>
      <c r="G42" s="28">
        <v>0</v>
      </c>
      <c r="H42" s="34"/>
      <c r="I42" s="32">
        <v>13.1</v>
      </c>
      <c r="J42" s="8">
        <f t="shared" si="5"/>
        <v>-13.1</v>
      </c>
      <c r="K42" s="28">
        <f t="shared" si="6"/>
        <v>0</v>
      </c>
      <c r="L42" s="8">
        <v>0</v>
      </c>
      <c r="M42" s="8">
        <f t="shared" si="12"/>
        <v>0</v>
      </c>
    </row>
    <row r="43" spans="1:13" ht="35.25" customHeight="1" x14ac:dyDescent="0.25">
      <c r="A43" s="7" t="s">
        <v>75</v>
      </c>
      <c r="B43" s="3" t="s">
        <v>82</v>
      </c>
      <c r="C43" s="32">
        <v>0</v>
      </c>
      <c r="D43" s="32">
        <v>0</v>
      </c>
      <c r="E43" s="8">
        <v>2413.1</v>
      </c>
      <c r="F43" s="28">
        <v>0</v>
      </c>
      <c r="G43" s="28">
        <v>0</v>
      </c>
      <c r="H43" s="37" t="s">
        <v>114</v>
      </c>
      <c r="I43" s="8">
        <v>106.5</v>
      </c>
      <c r="J43" s="8">
        <f t="shared" si="5"/>
        <v>2306.6</v>
      </c>
      <c r="K43" s="28">
        <f t="shared" si="6"/>
        <v>2265.8215962441313</v>
      </c>
      <c r="L43" s="8">
        <v>0</v>
      </c>
      <c r="M43" s="8">
        <f t="shared" si="12"/>
        <v>-2413.1</v>
      </c>
    </row>
    <row r="44" spans="1:13" ht="53.25" customHeight="1" x14ac:dyDescent="0.25">
      <c r="A44" s="7" t="s">
        <v>41</v>
      </c>
      <c r="B44" s="3" t="s">
        <v>42</v>
      </c>
      <c r="C44" s="32">
        <v>0</v>
      </c>
      <c r="D44" s="32">
        <v>0</v>
      </c>
      <c r="E44" s="8">
        <v>-2315.4</v>
      </c>
      <c r="F44" s="28">
        <v>0</v>
      </c>
      <c r="G44" s="28">
        <v>0</v>
      </c>
      <c r="H44" s="37" t="s">
        <v>113</v>
      </c>
      <c r="I44" s="8">
        <v>-101.5</v>
      </c>
      <c r="J44" s="8">
        <f t="shared" si="5"/>
        <v>-2213.9</v>
      </c>
      <c r="K44" s="28">
        <f t="shared" si="6"/>
        <v>2281.1822660098524</v>
      </c>
      <c r="L44" s="8">
        <v>0</v>
      </c>
      <c r="M44" s="8">
        <f t="shared" si="12"/>
        <v>2315.4</v>
      </c>
    </row>
    <row r="45" spans="1:13" ht="16.5" x14ac:dyDescent="0.25">
      <c r="A45" s="2"/>
      <c r="B45" s="14" t="s">
        <v>53</v>
      </c>
      <c r="C45" s="16">
        <f>SUM(C4,C36)</f>
        <v>962153.2</v>
      </c>
      <c r="D45" s="16">
        <f>SUM(D4,D36)</f>
        <v>1128174.2000000002</v>
      </c>
      <c r="E45" s="16">
        <f>SUM(E4,E36)</f>
        <v>1284139.2</v>
      </c>
      <c r="F45" s="17">
        <f>E45/D45*100</f>
        <v>113.82454943571656</v>
      </c>
      <c r="G45" s="17">
        <f>E45/C45*100</f>
        <v>133.46514879335226</v>
      </c>
      <c r="H45" s="26" t="s">
        <v>73</v>
      </c>
      <c r="I45" s="16">
        <f>SUM(I4,I36)</f>
        <v>1219031.2999999998</v>
      </c>
      <c r="J45" s="16">
        <f t="shared" si="5"/>
        <v>65107.90000000014</v>
      </c>
      <c r="K45" s="17">
        <f t="shared" si="6"/>
        <v>105.34095391972301</v>
      </c>
      <c r="L45" s="16">
        <f>SUM(L4,L36)</f>
        <v>1383525.2999999998</v>
      </c>
      <c r="M45" s="16">
        <f t="shared" si="12"/>
        <v>99386.09999999986</v>
      </c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2020 год</vt:lpstr>
      <vt:lpstr>'за 2020 год'!бЮДЖЕТ_2005_НОВ</vt:lpstr>
      <vt:lpstr>'за 2020 год'!бЮДЖЕТ_2005_НОВ.КЛ.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buh4</cp:lastModifiedBy>
  <cp:lastPrinted>2022-03-03T10:45:13Z</cp:lastPrinted>
  <dcterms:created xsi:type="dcterms:W3CDTF">2004-12-09T07:13:42Z</dcterms:created>
  <dcterms:modified xsi:type="dcterms:W3CDTF">2022-04-06T10:32:30Z</dcterms:modified>
</cp:coreProperties>
</file>