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20" windowWidth="11340" windowHeight="7770"/>
  </bookViews>
  <sheets>
    <sheet name="в сравнении с первонач и уточн" sheetId="3" r:id="rId1"/>
    <sheet name="в сравнении с 2015 годом" sheetId="5" r:id="rId2"/>
    <sheet name="лист3" sheetId="2" r:id="rId3"/>
  </sheets>
  <definedNames>
    <definedName name="бЮДЖЕТ_2005_НОВ" localSheetId="1">'в сравнении с 2015 годом'!$D$1:$D$50</definedName>
    <definedName name="бЮДЖЕТ_2005_НОВ" localSheetId="0">'в сравнении с первонач и уточн'!$B$1:$B$37</definedName>
    <definedName name="бЮДЖЕТ_2005_НОВ" localSheetId="2">лист3!$D$1:$D$50</definedName>
    <definedName name="бЮДЖЕТ_2005_НОВ.КЛ." localSheetId="1">'в сравнении с 2015 годом'!$D$1:$D$50</definedName>
    <definedName name="бЮДЖЕТ_2005_НОВ.КЛ." localSheetId="0">'в сравнении с первонач и уточн'!$B$1:$B$37</definedName>
    <definedName name="бЮДЖЕТ_2005_НОВ.КЛ." localSheetId="2">лист3!$D$1:$D$50</definedName>
  </definedNames>
  <calcPr calcId="145621"/>
</workbook>
</file>

<file path=xl/calcChain.xml><?xml version="1.0" encoding="utf-8"?>
<calcChain xmlns="http://schemas.openxmlformats.org/spreadsheetml/2006/main">
  <c r="H50" i="5" l="1"/>
  <c r="Y50" i="5" s="1"/>
  <c r="Y49" i="5"/>
  <c r="H48" i="5"/>
  <c r="Y48" i="5" s="1"/>
  <c r="Y47" i="5"/>
  <c r="H46" i="5"/>
  <c r="Y46" i="5" s="1"/>
  <c r="I45" i="5"/>
  <c r="H45" i="5"/>
  <c r="Z45" i="5" s="1"/>
  <c r="H44" i="5"/>
  <c r="Y44" i="5" s="1"/>
  <c r="I43" i="5"/>
  <c r="H43" i="5"/>
  <c r="Z43" i="5" s="1"/>
  <c r="L42" i="5"/>
  <c r="K42" i="5"/>
  <c r="H42" i="5"/>
  <c r="Y42" i="5" s="1"/>
  <c r="G42" i="5"/>
  <c r="F42" i="5"/>
  <c r="E42" i="5"/>
  <c r="E51" i="5" s="1"/>
  <c r="Z41" i="5"/>
  <c r="M41" i="5"/>
  <c r="I41" i="5"/>
  <c r="H41" i="5"/>
  <c r="Y41" i="5" s="1"/>
  <c r="Z40" i="5"/>
  <c r="M40" i="5"/>
  <c r="I40" i="5"/>
  <c r="H40" i="5"/>
  <c r="Y40" i="5" s="1"/>
  <c r="U39" i="5"/>
  <c r="Q39" i="5"/>
  <c r="R39" i="5" s="1"/>
  <c r="N39" i="5"/>
  <c r="H39" i="5"/>
  <c r="Y39" i="5" s="1"/>
  <c r="Z38" i="5"/>
  <c r="Y38" i="5"/>
  <c r="W38" i="5"/>
  <c r="X38" i="5" s="1"/>
  <c r="U38" i="5"/>
  <c r="T38" i="5"/>
  <c r="V38" i="5" s="1"/>
  <c r="Q38" i="5"/>
  <c r="R38" i="5" s="1"/>
  <c r="O38" i="5"/>
  <c r="N38" i="5"/>
  <c r="M38" i="5"/>
  <c r="J38" i="5"/>
  <c r="I38" i="5"/>
  <c r="U37" i="5"/>
  <c r="Q37" i="5"/>
  <c r="R37" i="5" s="1"/>
  <c r="O37" i="5"/>
  <c r="N37" i="5"/>
  <c r="M37" i="5"/>
  <c r="H37" i="5"/>
  <c r="Y37" i="5" s="1"/>
  <c r="U36" i="5"/>
  <c r="R36" i="5"/>
  <c r="Q36" i="5"/>
  <c r="O36" i="5"/>
  <c r="N36" i="5"/>
  <c r="M36" i="5"/>
  <c r="H36" i="5"/>
  <c r="Z36" i="5" s="1"/>
  <c r="P35" i="5"/>
  <c r="O35" i="5"/>
  <c r="N35" i="5"/>
  <c r="L35" i="5"/>
  <c r="U35" i="5" s="1"/>
  <c r="K35" i="5"/>
  <c r="G35" i="5"/>
  <c r="H35" i="5" s="1"/>
  <c r="F35" i="5"/>
  <c r="Q34" i="5"/>
  <c r="R34" i="5" s="1"/>
  <c r="P34" i="5"/>
  <c r="U34" i="5" s="1"/>
  <c r="H34" i="5"/>
  <c r="Z34" i="5" s="1"/>
  <c r="Z33" i="5"/>
  <c r="Y33" i="5"/>
  <c r="T33" i="5"/>
  <c r="V33" i="5" s="1"/>
  <c r="Q33" i="5"/>
  <c r="R33" i="5" s="1"/>
  <c r="P33" i="5"/>
  <c r="P32" i="5" s="1"/>
  <c r="U32" i="5" s="1"/>
  <c r="O33" i="5"/>
  <c r="N33" i="5"/>
  <c r="M33" i="5"/>
  <c r="J33" i="5"/>
  <c r="I33" i="5"/>
  <c r="O32" i="5"/>
  <c r="N32" i="5"/>
  <c r="K32" i="5"/>
  <c r="Q32" i="5" s="1"/>
  <c r="H32" i="5"/>
  <c r="T32" i="5" s="1"/>
  <c r="G32" i="5"/>
  <c r="F32" i="5"/>
  <c r="U31" i="5"/>
  <c r="R31" i="5"/>
  <c r="Q31" i="5"/>
  <c r="M31" i="5"/>
  <c r="H31" i="5"/>
  <c r="Q30" i="5"/>
  <c r="R30" i="5" s="1"/>
  <c r="P30" i="5"/>
  <c r="U30" i="5" s="1"/>
  <c r="H30" i="5"/>
  <c r="Z30" i="5" s="1"/>
  <c r="Q29" i="5"/>
  <c r="R29" i="5" s="1"/>
  <c r="P29" i="5"/>
  <c r="U29" i="5" s="1"/>
  <c r="O29" i="5"/>
  <c r="N29" i="5"/>
  <c r="M29" i="5"/>
  <c r="H29" i="5"/>
  <c r="Y29" i="5" s="1"/>
  <c r="U28" i="5"/>
  <c r="Q28" i="5"/>
  <c r="R28" i="5" s="1"/>
  <c r="M28" i="5"/>
  <c r="J28" i="5"/>
  <c r="H28" i="5"/>
  <c r="U27" i="5"/>
  <c r="Q27" i="5"/>
  <c r="R27" i="5" s="1"/>
  <c r="P27" i="5"/>
  <c r="M27" i="5"/>
  <c r="H27" i="5"/>
  <c r="Z26" i="5"/>
  <c r="Y26" i="5"/>
  <c r="W26" i="5"/>
  <c r="X26" i="5" s="1"/>
  <c r="U26" i="5"/>
  <c r="T26" i="5"/>
  <c r="V26" i="5" s="1"/>
  <c r="Q26" i="5"/>
  <c r="R26" i="5" s="1"/>
  <c r="O26" i="5"/>
  <c r="N26" i="5"/>
  <c r="M26" i="5"/>
  <c r="J26" i="5"/>
  <c r="I26" i="5"/>
  <c r="U25" i="5"/>
  <c r="Q25" i="5"/>
  <c r="R25" i="5" s="1"/>
  <c r="H25" i="5"/>
  <c r="Z25" i="5" s="1"/>
  <c r="U24" i="5"/>
  <c r="Q24" i="5"/>
  <c r="R24" i="5" s="1"/>
  <c r="M24" i="5"/>
  <c r="H24" i="5"/>
  <c r="H22" i="5" s="1"/>
  <c r="Q23" i="5"/>
  <c r="R23" i="5" s="1"/>
  <c r="P23" i="5"/>
  <c r="U23" i="5" s="1"/>
  <c r="M23" i="5"/>
  <c r="H23" i="5"/>
  <c r="Z23" i="5" s="1"/>
  <c r="P22" i="5"/>
  <c r="O22" i="5"/>
  <c r="N22" i="5"/>
  <c r="L22" i="5"/>
  <c r="K22" i="5"/>
  <c r="G22" i="5"/>
  <c r="F22" i="5"/>
  <c r="P21" i="5"/>
  <c r="O21" i="5"/>
  <c r="N21" i="5"/>
  <c r="L21" i="5"/>
  <c r="F21" i="5"/>
  <c r="R20" i="5"/>
  <c r="Q20" i="5"/>
  <c r="P20" i="5"/>
  <c r="U20" i="5" s="1"/>
  <c r="N20" i="5"/>
  <c r="H20" i="5"/>
  <c r="Z20" i="5" s="1"/>
  <c r="Z19" i="5"/>
  <c r="Y19" i="5"/>
  <c r="W19" i="5"/>
  <c r="X19" i="5" s="1"/>
  <c r="U19" i="5"/>
  <c r="T19" i="5"/>
  <c r="V19" i="5" s="1"/>
  <c r="R19" i="5"/>
  <c r="Q19" i="5"/>
  <c r="O19" i="5"/>
  <c r="N19" i="5"/>
  <c r="M19" i="5"/>
  <c r="J19" i="5"/>
  <c r="I19" i="5"/>
  <c r="Q18" i="5"/>
  <c r="R18" i="5" s="1"/>
  <c r="P18" i="5"/>
  <c r="U18" i="5" s="1"/>
  <c r="O18" i="5"/>
  <c r="N18" i="5"/>
  <c r="M18" i="5"/>
  <c r="H18" i="5"/>
  <c r="Z18" i="5" s="1"/>
  <c r="R17" i="5"/>
  <c r="Q17" i="5"/>
  <c r="P17" i="5"/>
  <c r="U17" i="5" s="1"/>
  <c r="O17" i="5"/>
  <c r="N17" i="5"/>
  <c r="M17" i="5"/>
  <c r="H17" i="5"/>
  <c r="Z17" i="5" s="1"/>
  <c r="R16" i="5"/>
  <c r="Q16" i="5"/>
  <c r="P16" i="5"/>
  <c r="U16" i="5" s="1"/>
  <c r="N16" i="5"/>
  <c r="M16" i="5"/>
  <c r="H16" i="5"/>
  <c r="Z16" i="5" s="1"/>
  <c r="U15" i="5"/>
  <c r="Q15" i="5"/>
  <c r="R15" i="5" s="1"/>
  <c r="O15" i="5"/>
  <c r="N15" i="5"/>
  <c r="H15" i="5"/>
  <c r="Y15" i="5" s="1"/>
  <c r="U14" i="5"/>
  <c r="Q14" i="5"/>
  <c r="R14" i="5" s="1"/>
  <c r="O14" i="5"/>
  <c r="N14" i="5"/>
  <c r="M14" i="5"/>
  <c r="H14" i="5"/>
  <c r="Y14" i="5" s="1"/>
  <c r="U13" i="5"/>
  <c r="Q13" i="5"/>
  <c r="R13" i="5" s="1"/>
  <c r="M13" i="5"/>
  <c r="H13" i="5"/>
  <c r="Y13" i="5" s="1"/>
  <c r="O12" i="5"/>
  <c r="N12" i="5"/>
  <c r="L12" i="5"/>
  <c r="M12" i="5" s="1"/>
  <c r="K12" i="5"/>
  <c r="H12" i="5"/>
  <c r="Z12" i="5" s="1"/>
  <c r="G12" i="5"/>
  <c r="F12" i="5"/>
  <c r="F6" i="5" s="1"/>
  <c r="F5" i="5" s="1"/>
  <c r="Z11" i="5"/>
  <c r="Y11" i="5"/>
  <c r="W11" i="5"/>
  <c r="X11" i="5" s="1"/>
  <c r="U11" i="5"/>
  <c r="T11" i="5"/>
  <c r="V11" i="5" s="1"/>
  <c r="R11" i="5"/>
  <c r="Q11" i="5"/>
  <c r="M11" i="5"/>
  <c r="J11" i="5"/>
  <c r="I11" i="5"/>
  <c r="U10" i="5"/>
  <c r="R10" i="5"/>
  <c r="Q10" i="5"/>
  <c r="O10" i="5"/>
  <c r="N10" i="5"/>
  <c r="M10" i="5"/>
  <c r="H10" i="5"/>
  <c r="Z10" i="5" s="1"/>
  <c r="T9" i="5"/>
  <c r="V9" i="5" s="1"/>
  <c r="Q9" i="5"/>
  <c r="R9" i="5" s="1"/>
  <c r="P9" i="5"/>
  <c r="U9" i="5" s="1"/>
  <c r="O9" i="5"/>
  <c r="N9" i="5"/>
  <c r="M9" i="5"/>
  <c r="I9" i="5"/>
  <c r="H9" i="5"/>
  <c r="Y9" i="5" s="1"/>
  <c r="Q8" i="5"/>
  <c r="R8" i="5" s="1"/>
  <c r="P8" i="5"/>
  <c r="U8" i="5" s="1"/>
  <c r="O8" i="5"/>
  <c r="N8" i="5"/>
  <c r="M8" i="5"/>
  <c r="H8" i="5"/>
  <c r="Y8" i="5" s="1"/>
  <c r="P7" i="5"/>
  <c r="O7" i="5"/>
  <c r="N7" i="5"/>
  <c r="L7" i="5"/>
  <c r="U7" i="5" s="1"/>
  <c r="K7" i="5"/>
  <c r="G7" i="5"/>
  <c r="H7" i="5" s="1"/>
  <c r="F7" i="5"/>
  <c r="O6" i="5"/>
  <c r="N6" i="5"/>
  <c r="K6" i="5"/>
  <c r="O5" i="5"/>
  <c r="N5" i="5"/>
  <c r="Z22" i="5" l="1"/>
  <c r="H21" i="5"/>
  <c r="Z21" i="5" s="1"/>
  <c r="Q6" i="5"/>
  <c r="R6" i="5" s="1"/>
  <c r="Z8" i="5"/>
  <c r="W10" i="5"/>
  <c r="X10" i="5" s="1"/>
  <c r="G6" i="5"/>
  <c r="Q7" i="5"/>
  <c r="R7" i="5" s="1"/>
  <c r="I8" i="5"/>
  <c r="T8" i="5"/>
  <c r="V8" i="5" s="1"/>
  <c r="Z9" i="5"/>
  <c r="I10" i="5"/>
  <c r="Y10" i="5"/>
  <c r="Q12" i="5"/>
  <c r="R12" i="5" s="1"/>
  <c r="P12" i="5"/>
  <c r="P6" i="5" s="1"/>
  <c r="P5" i="5" s="1"/>
  <c r="I15" i="5"/>
  <c r="T15" i="5"/>
  <c r="V15" i="5" s="1"/>
  <c r="Z15" i="5"/>
  <c r="I16" i="5"/>
  <c r="Y16" i="5"/>
  <c r="M22" i="5"/>
  <c r="I29" i="5"/>
  <c r="T29" i="5"/>
  <c r="V29" i="5" s="1"/>
  <c r="Z29" i="5"/>
  <c r="J32" i="5"/>
  <c r="M32" i="5"/>
  <c r="W33" i="5"/>
  <c r="X33" i="5" s="1"/>
  <c r="J34" i="5"/>
  <c r="K21" i="5"/>
  <c r="M21" i="5" s="1"/>
  <c r="I36" i="5"/>
  <c r="Y36" i="5"/>
  <c r="I39" i="5"/>
  <c r="Y43" i="5"/>
  <c r="Y45" i="5"/>
  <c r="Q22" i="5"/>
  <c r="R22" i="5" s="1"/>
  <c r="T25" i="5"/>
  <c r="V25" i="5" s="1"/>
  <c r="Y25" i="5"/>
  <c r="Y30" i="5"/>
  <c r="W36" i="5"/>
  <c r="X36" i="5" s="1"/>
  <c r="T39" i="5"/>
  <c r="V39" i="5" s="1"/>
  <c r="Z39" i="5"/>
  <c r="K5" i="5"/>
  <c r="Y7" i="5"/>
  <c r="W7" i="5"/>
  <c r="X7" i="5" s="1"/>
  <c r="J7" i="5"/>
  <c r="H6" i="5"/>
  <c r="T7" i="5"/>
  <c r="V7" i="5" s="1"/>
  <c r="I7" i="5"/>
  <c r="Z7" i="5"/>
  <c r="W12" i="5"/>
  <c r="X12" i="5" s="1"/>
  <c r="Y12" i="5"/>
  <c r="J13" i="5"/>
  <c r="T13" i="5"/>
  <c r="T14" i="5"/>
  <c r="Z14" i="5"/>
  <c r="W16" i="5"/>
  <c r="X16" i="5" s="1"/>
  <c r="W18" i="5"/>
  <c r="X18" i="5" s="1"/>
  <c r="Y18" i="5"/>
  <c r="W20" i="5"/>
  <c r="X20" i="5" s="1"/>
  <c r="Y20" i="5"/>
  <c r="J21" i="5"/>
  <c r="U21" i="5"/>
  <c r="W21" i="5"/>
  <c r="X21" i="5" s="1"/>
  <c r="Y21" i="5"/>
  <c r="J22" i="5"/>
  <c r="U22" i="5"/>
  <c r="W22" i="5"/>
  <c r="X22" i="5" s="1"/>
  <c r="Y22" i="5"/>
  <c r="J23" i="5"/>
  <c r="W23" i="5"/>
  <c r="X23" i="5" s="1"/>
  <c r="Y23" i="5"/>
  <c r="Y24" i="5"/>
  <c r="W24" i="5"/>
  <c r="X24" i="5" s="1"/>
  <c r="J24" i="5"/>
  <c r="Z27" i="5"/>
  <c r="V27" i="5"/>
  <c r="T27" i="5"/>
  <c r="I27" i="5"/>
  <c r="Y27" i="5"/>
  <c r="W30" i="5"/>
  <c r="X30" i="5" s="1"/>
  <c r="Z31" i="5"/>
  <c r="V31" i="5"/>
  <c r="T31" i="5"/>
  <c r="J31" i="5"/>
  <c r="Y31" i="5"/>
  <c r="Y35" i="5"/>
  <c r="W35" i="5"/>
  <c r="X35" i="5" s="1"/>
  <c r="J35" i="5"/>
  <c r="M35" i="5"/>
  <c r="Q35" i="5"/>
  <c r="R35" i="5" s="1"/>
  <c r="Z35" i="5"/>
  <c r="K51" i="5"/>
  <c r="M7" i="5"/>
  <c r="J12" i="5"/>
  <c r="U12" i="5"/>
  <c r="V13" i="5"/>
  <c r="J14" i="5"/>
  <c r="V14" i="5"/>
  <c r="J17" i="5"/>
  <c r="W17" i="5"/>
  <c r="X17" i="5" s="1"/>
  <c r="Y17" i="5"/>
  <c r="J18" i="5"/>
  <c r="L6" i="5"/>
  <c r="J8" i="5"/>
  <c r="W8" i="5"/>
  <c r="X8" i="5" s="1"/>
  <c r="J9" i="5"/>
  <c r="W9" i="5"/>
  <c r="X9" i="5" s="1"/>
  <c r="J10" i="5"/>
  <c r="T10" i="5"/>
  <c r="V10" i="5"/>
  <c r="I12" i="5"/>
  <c r="T12" i="5"/>
  <c r="V12" i="5" s="1"/>
  <c r="I13" i="5"/>
  <c r="W13" i="5"/>
  <c r="X13" i="5" s="1"/>
  <c r="I14" i="5"/>
  <c r="W14" i="5"/>
  <c r="X14" i="5" s="1"/>
  <c r="J15" i="5"/>
  <c r="W15" i="5"/>
  <c r="X15" i="5" s="1"/>
  <c r="J16" i="5"/>
  <c r="T16" i="5"/>
  <c r="V16" i="5" s="1"/>
  <c r="I17" i="5"/>
  <c r="T17" i="5"/>
  <c r="V17" i="5" s="1"/>
  <c r="I18" i="5"/>
  <c r="T18" i="5"/>
  <c r="V18" i="5"/>
  <c r="T20" i="5"/>
  <c r="V20" i="5"/>
  <c r="G21" i="5"/>
  <c r="G5" i="5" s="1"/>
  <c r="G51" i="5" s="1"/>
  <c r="I21" i="5"/>
  <c r="T21" i="5"/>
  <c r="V21" i="5"/>
  <c r="I22" i="5"/>
  <c r="T22" i="5"/>
  <c r="V22" i="5" s="1"/>
  <c r="I23" i="5"/>
  <c r="T23" i="5"/>
  <c r="V23" i="5" s="1"/>
  <c r="I24" i="5"/>
  <c r="T24" i="5"/>
  <c r="V24" i="5" s="1"/>
  <c r="Z24" i="5"/>
  <c r="J27" i="5"/>
  <c r="W27" i="5"/>
  <c r="X27" i="5" s="1"/>
  <c r="Y28" i="5"/>
  <c r="W28" i="5"/>
  <c r="X28" i="5" s="1"/>
  <c r="I28" i="5"/>
  <c r="T28" i="5"/>
  <c r="V28" i="5" s="1"/>
  <c r="Z28" i="5"/>
  <c r="W31" i="5"/>
  <c r="X31" i="5" s="1"/>
  <c r="Y32" i="5"/>
  <c r="W32" i="5"/>
  <c r="X32" i="5" s="1"/>
  <c r="I32" i="5"/>
  <c r="R32" i="5"/>
  <c r="V32" i="5"/>
  <c r="Z32" i="5"/>
  <c r="U33" i="5"/>
  <c r="Y34" i="5"/>
  <c r="W34" i="5"/>
  <c r="X34" i="5" s="1"/>
  <c r="I34" i="5"/>
  <c r="T34" i="5"/>
  <c r="V34" i="5" s="1"/>
  <c r="I35" i="5"/>
  <c r="T35" i="5"/>
  <c r="V35" i="5" s="1"/>
  <c r="F51" i="5"/>
  <c r="J37" i="5"/>
  <c r="T37" i="5"/>
  <c r="V37" i="5" s="1"/>
  <c r="Z37" i="5"/>
  <c r="J42" i="5"/>
  <c r="Z42" i="5"/>
  <c r="J44" i="5"/>
  <c r="Z44" i="5"/>
  <c r="J46" i="5"/>
  <c r="Z46" i="5"/>
  <c r="Z48" i="5"/>
  <c r="Z50" i="5"/>
  <c r="W25" i="5"/>
  <c r="J29" i="5"/>
  <c r="W29" i="5"/>
  <c r="X29" i="5" s="1"/>
  <c r="T30" i="5"/>
  <c r="V30" i="5"/>
  <c r="J36" i="5"/>
  <c r="T36" i="5"/>
  <c r="V36" i="5" s="1"/>
  <c r="I37" i="5"/>
  <c r="W37" i="5"/>
  <c r="X37" i="5" s="1"/>
  <c r="W39" i="5"/>
  <c r="X39" i="5" s="1"/>
  <c r="J40" i="5"/>
  <c r="J41" i="5"/>
  <c r="I42" i="5"/>
  <c r="J43" i="5"/>
  <c r="I44" i="5"/>
  <c r="J45" i="5"/>
  <c r="I46" i="5"/>
  <c r="U6" i="5" l="1"/>
  <c r="L5" i="5"/>
  <c r="M6" i="5"/>
  <c r="Y6" i="5"/>
  <c r="W6" i="5"/>
  <c r="X6" i="5" s="1"/>
  <c r="J6" i="5"/>
  <c r="H5" i="5"/>
  <c r="T6" i="5"/>
  <c r="Z6" i="5"/>
  <c r="V6" i="5"/>
  <c r="I6" i="5"/>
  <c r="Q5" i="5"/>
  <c r="R5" i="5" s="1"/>
  <c r="Q21" i="5"/>
  <c r="R21" i="5" s="1"/>
  <c r="Y5" i="5" l="1"/>
  <c r="W5" i="5"/>
  <c r="X5" i="5" s="1"/>
  <c r="J5" i="5"/>
  <c r="Z5" i="5"/>
  <c r="V5" i="5"/>
  <c r="T5" i="5"/>
  <c r="I5" i="5"/>
  <c r="H51" i="5"/>
  <c r="U5" i="5"/>
  <c r="M5" i="5"/>
  <c r="L51" i="5"/>
  <c r="L53" i="5" s="1"/>
  <c r="Y51" i="5" l="1"/>
  <c r="I51" i="5"/>
  <c r="Z51" i="5"/>
  <c r="J51" i="5"/>
  <c r="G38" i="3" l="1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1" i="3"/>
  <c r="G20" i="3"/>
  <c r="G19" i="3"/>
  <c r="G18" i="3"/>
  <c r="G17" i="3"/>
  <c r="G15" i="3"/>
  <c r="G14" i="3"/>
  <c r="G13" i="3"/>
  <c r="G12" i="3"/>
  <c r="G11" i="3"/>
  <c r="G10" i="3"/>
  <c r="G9" i="3"/>
  <c r="G8" i="3"/>
  <c r="G7" i="3"/>
  <c r="G6" i="3"/>
  <c r="G5" i="3"/>
  <c r="AW7" i="2" l="1"/>
  <c r="AW12" i="2"/>
  <c r="AW6" i="2" s="1"/>
  <c r="AW22" i="2"/>
  <c r="AW32" i="2"/>
  <c r="AW35" i="2"/>
  <c r="AW42" i="2"/>
  <c r="BO43" i="2"/>
  <c r="BO44" i="2"/>
  <c r="BO45" i="2"/>
  <c r="BO46" i="2"/>
  <c r="BO48" i="2"/>
  <c r="BO50" i="2"/>
  <c r="BO7" i="2"/>
  <c r="BO12" i="2"/>
  <c r="BO6" i="2"/>
  <c r="BO22" i="2"/>
  <c r="BO32" i="2"/>
  <c r="BP32" i="2" s="1"/>
  <c r="BO35" i="2"/>
  <c r="BO40" i="2"/>
  <c r="BP40" i="2" s="1"/>
  <c r="BO41" i="2"/>
  <c r="BO21" i="2"/>
  <c r="AX43" i="2"/>
  <c r="AX44" i="2"/>
  <c r="AX45" i="2"/>
  <c r="AX46" i="2"/>
  <c r="AZ46" i="2" s="1"/>
  <c r="AX48" i="2"/>
  <c r="AX50" i="2"/>
  <c r="BB7" i="2"/>
  <c r="AX7" i="2" s="1"/>
  <c r="AX13" i="2"/>
  <c r="AX14" i="2"/>
  <c r="AX15" i="2"/>
  <c r="AX16" i="2"/>
  <c r="AX12" i="2"/>
  <c r="BP12" i="2" s="1"/>
  <c r="AX20" i="2"/>
  <c r="AX6" i="2"/>
  <c r="BL6" i="2" s="1"/>
  <c r="AX34" i="2"/>
  <c r="AX24" i="2"/>
  <c r="AX25" i="2"/>
  <c r="AX27" i="2"/>
  <c r="AX29" i="2"/>
  <c r="AX31" i="2"/>
  <c r="AX30" i="2"/>
  <c r="AX22" i="2"/>
  <c r="AX32" i="2"/>
  <c r="BB35" i="2"/>
  <c r="AX39" i="2"/>
  <c r="AX40" i="2"/>
  <c r="AX41" i="2"/>
  <c r="BP49" i="2"/>
  <c r="BP48" i="2"/>
  <c r="BP47" i="2"/>
  <c r="BP45" i="2"/>
  <c r="BP43" i="2"/>
  <c r="BP41" i="2"/>
  <c r="BP39" i="2"/>
  <c r="BP38" i="2"/>
  <c r="AX37" i="2"/>
  <c r="AX36" i="2"/>
  <c r="BP36" i="2" s="1"/>
  <c r="BP34" i="2"/>
  <c r="BP33" i="2"/>
  <c r="BF30" i="2"/>
  <c r="BM30" i="2"/>
  <c r="BN30" i="2" s="1"/>
  <c r="BO30" i="2"/>
  <c r="BP30" i="2" s="1"/>
  <c r="BP29" i="2"/>
  <c r="AX28" i="2"/>
  <c r="BM28" i="2"/>
  <c r="BN28" i="2" s="1"/>
  <c r="BO28" i="2"/>
  <c r="BP28" i="2" s="1"/>
  <c r="BP26" i="2"/>
  <c r="BO25" i="2"/>
  <c r="BP25" i="2" s="1"/>
  <c r="AX23" i="2"/>
  <c r="BJ23" i="2" s="1"/>
  <c r="BF23" i="2"/>
  <c r="BM23" i="2"/>
  <c r="BN23" i="2" s="1"/>
  <c r="BO23" i="2" s="1"/>
  <c r="BP23" i="2" s="1"/>
  <c r="BP20" i="2"/>
  <c r="BP19" i="2"/>
  <c r="AX18" i="2"/>
  <c r="BF18" i="2"/>
  <c r="BM18" i="2"/>
  <c r="BN18" i="2" s="1"/>
  <c r="BO18" i="2"/>
  <c r="BP18" i="2" s="1"/>
  <c r="AX17" i="2"/>
  <c r="BF17" i="2"/>
  <c r="BM17" i="2"/>
  <c r="BN17" i="2" s="1"/>
  <c r="BO17" i="2"/>
  <c r="BP17" i="2" s="1"/>
  <c r="BP16" i="2"/>
  <c r="BP14" i="2"/>
  <c r="BP11" i="2"/>
  <c r="AX10" i="2"/>
  <c r="BP10" i="2" s="1"/>
  <c r="BP7" i="2"/>
  <c r="AV22" i="2"/>
  <c r="AV32" i="2"/>
  <c r="AV35" i="2"/>
  <c r="AV21" i="2"/>
  <c r="BM14" i="2"/>
  <c r="BN14" i="2"/>
  <c r="BF16" i="2"/>
  <c r="BF7" i="2"/>
  <c r="AV7" i="2"/>
  <c r="BM39" i="2"/>
  <c r="BN39" i="2"/>
  <c r="BM36" i="2"/>
  <c r="BN36" i="2"/>
  <c r="BF35" i="2"/>
  <c r="BF34" i="2"/>
  <c r="BM34" i="2" s="1"/>
  <c r="BN34" i="2" s="1"/>
  <c r="BF33" i="2"/>
  <c r="BF32" i="2"/>
  <c r="BM32" i="2" s="1"/>
  <c r="BN32" i="2"/>
  <c r="BF29" i="2"/>
  <c r="BM29" i="2"/>
  <c r="BN29" i="2" s="1"/>
  <c r="BF27" i="2"/>
  <c r="BK27" i="2" s="1"/>
  <c r="BM10" i="2"/>
  <c r="BN10" i="2"/>
  <c r="AX9" i="2"/>
  <c r="BF9" i="2"/>
  <c r="BM9" i="2" s="1"/>
  <c r="BN9" i="2"/>
  <c r="BO9" i="2" s="1"/>
  <c r="AX8" i="2"/>
  <c r="BF8" i="2"/>
  <c r="BM8" i="2"/>
  <c r="BN8" i="2" s="1"/>
  <c r="BO8" i="2"/>
  <c r="BB12" i="2"/>
  <c r="BG39" i="2"/>
  <c r="BH39" i="2" s="1"/>
  <c r="BG38" i="2"/>
  <c r="BH38" i="2" s="1"/>
  <c r="BG37" i="2"/>
  <c r="BH37" i="2" s="1"/>
  <c r="BG36" i="2"/>
  <c r="BH36" i="2" s="1"/>
  <c r="BG34" i="2"/>
  <c r="BH34" i="2" s="1"/>
  <c r="BG33" i="2"/>
  <c r="BH33" i="2" s="1"/>
  <c r="BG31" i="2"/>
  <c r="BH31" i="2" s="1"/>
  <c r="BG30" i="2"/>
  <c r="BH30" i="2" s="1"/>
  <c r="BG29" i="2"/>
  <c r="BH29" i="2" s="1"/>
  <c r="BG28" i="2"/>
  <c r="BH28" i="2" s="1"/>
  <c r="BG27" i="2"/>
  <c r="BH27" i="2" s="1"/>
  <c r="BG26" i="2"/>
  <c r="BH26" i="2" s="1"/>
  <c r="BG25" i="2"/>
  <c r="BH25" i="2" s="1"/>
  <c r="BG24" i="2"/>
  <c r="BH24" i="2" s="1"/>
  <c r="BG23" i="2"/>
  <c r="BH23" i="2" s="1"/>
  <c r="BG20" i="2"/>
  <c r="BH20" i="2" s="1"/>
  <c r="BG19" i="2"/>
  <c r="BH19" i="2" s="1"/>
  <c r="BG18" i="2"/>
  <c r="BH18" i="2" s="1"/>
  <c r="BG17" i="2"/>
  <c r="BH17" i="2" s="1"/>
  <c r="BG16" i="2"/>
  <c r="BH16" i="2" s="1"/>
  <c r="BG15" i="2"/>
  <c r="BH15" i="2" s="1"/>
  <c r="BG14" i="2"/>
  <c r="BH14" i="2" s="1"/>
  <c r="BG13" i="2"/>
  <c r="BH13" i="2" s="1"/>
  <c r="BG11" i="2"/>
  <c r="BH11" i="2" s="1"/>
  <c r="BG10" i="2"/>
  <c r="BH10" i="2" s="1"/>
  <c r="BG9" i="2"/>
  <c r="BH9" i="2" s="1"/>
  <c r="BG8" i="2"/>
  <c r="BH8" i="2" s="1"/>
  <c r="BC33" i="2"/>
  <c r="AU50" i="2"/>
  <c r="AS50" i="2"/>
  <c r="AR50" i="2"/>
  <c r="AO50" i="2"/>
  <c r="AN50" i="2"/>
  <c r="AM50" i="2"/>
  <c r="AD50" i="2"/>
  <c r="AC50" i="2"/>
  <c r="AA50" i="2"/>
  <c r="W50" i="2"/>
  <c r="L50" i="2"/>
  <c r="H50" i="2"/>
  <c r="N50" i="2" s="1"/>
  <c r="AU48" i="2"/>
  <c r="AT48" i="2"/>
  <c r="AS48" i="2"/>
  <c r="AR48" i="2"/>
  <c r="AQ48" i="2"/>
  <c r="AO48" i="2"/>
  <c r="AN48" i="2"/>
  <c r="AM48" i="2"/>
  <c r="AL48" i="2"/>
  <c r="AD48" i="2"/>
  <c r="AC48" i="2"/>
  <c r="AB48" i="2"/>
  <c r="AA48" i="2"/>
  <c r="W48" i="2"/>
  <c r="S48" i="2"/>
  <c r="O48" i="2"/>
  <c r="L48" i="2"/>
  <c r="I48" i="2"/>
  <c r="AU47" i="2"/>
  <c r="AT47" i="2"/>
  <c r="AS47" i="2"/>
  <c r="AR47" i="2"/>
  <c r="AQ47" i="2"/>
  <c r="AO47" i="2"/>
  <c r="AN47" i="2"/>
  <c r="AM47" i="2"/>
  <c r="AL47" i="2"/>
  <c r="AD47" i="2"/>
  <c r="AC47" i="2"/>
  <c r="AB47" i="2"/>
  <c r="AA47" i="2"/>
  <c r="W47" i="2"/>
  <c r="S47" i="2"/>
  <c r="O47" i="2"/>
  <c r="L47" i="2"/>
  <c r="I47" i="2"/>
  <c r="AY46" i="2"/>
  <c r="AU46" i="2"/>
  <c r="AS46" i="2"/>
  <c r="AR46" i="2"/>
  <c r="AQ46" i="2"/>
  <c r="AO46" i="2"/>
  <c r="AN46" i="2"/>
  <c r="AM46" i="2"/>
  <c r="AD46" i="2"/>
  <c r="AC46" i="2"/>
  <c r="AA46" i="2"/>
  <c r="W46" i="2"/>
  <c r="N46" i="2"/>
  <c r="L46" i="2"/>
  <c r="I46" i="2"/>
  <c r="AU45" i="2"/>
  <c r="AT45" i="2"/>
  <c r="AS45" i="2"/>
  <c r="AR45" i="2"/>
  <c r="AQ45" i="2"/>
  <c r="AO45" i="2"/>
  <c r="AN45" i="2"/>
  <c r="AM45" i="2"/>
  <c r="AL45" i="2"/>
  <c r="AD45" i="2"/>
  <c r="AC45" i="2"/>
  <c r="AB45" i="2"/>
  <c r="AA45" i="2"/>
  <c r="W45" i="2"/>
  <c r="S45" i="2"/>
  <c r="O45" i="2"/>
  <c r="L45" i="2"/>
  <c r="I45" i="2"/>
  <c r="AU44" i="2"/>
  <c r="AT44" i="2"/>
  <c r="AS44" i="2"/>
  <c r="AR44" i="2"/>
  <c r="AQ44" i="2"/>
  <c r="AO44" i="2"/>
  <c r="AN44" i="2"/>
  <c r="AM44" i="2"/>
  <c r="AL44" i="2"/>
  <c r="AD44" i="2"/>
  <c r="AC44" i="2"/>
  <c r="AB44" i="2"/>
  <c r="AA44" i="2"/>
  <c r="W44" i="2"/>
  <c r="S44" i="2"/>
  <c r="O44" i="2"/>
  <c r="L44" i="2"/>
  <c r="I44" i="2"/>
  <c r="BB42" i="2"/>
  <c r="BA42" i="2"/>
  <c r="AV42" i="2"/>
  <c r="AP42" i="2"/>
  <c r="AI42" i="2"/>
  <c r="AR42" i="2"/>
  <c r="AK42" i="2"/>
  <c r="AJ42" i="2"/>
  <c r="AE42" i="2"/>
  <c r="Z42" i="2"/>
  <c r="Y42" i="2"/>
  <c r="AU42" i="2"/>
  <c r="X42" i="2"/>
  <c r="V42" i="2"/>
  <c r="W42" i="2" s="1"/>
  <c r="U42" i="2"/>
  <c r="M42" i="2"/>
  <c r="K42" i="2"/>
  <c r="J42" i="2"/>
  <c r="H42" i="2"/>
  <c r="G42" i="2"/>
  <c r="F42" i="2"/>
  <c r="E42" i="2"/>
  <c r="BC41" i="2"/>
  <c r="AU41" i="2"/>
  <c r="AT41" i="2"/>
  <c r="AS41" i="2"/>
  <c r="AQ41" i="2"/>
  <c r="AO41" i="2"/>
  <c r="AM41" i="2"/>
  <c r="AL41" i="2"/>
  <c r="AC41" i="2"/>
  <c r="AA41" i="2"/>
  <c r="W41" i="2"/>
  <c r="S41" i="2"/>
  <c r="O41" i="2"/>
  <c r="L41" i="2"/>
  <c r="BC40" i="2"/>
  <c r="AU40" i="2"/>
  <c r="AT40" i="2"/>
  <c r="AS40" i="2"/>
  <c r="AQ40" i="2"/>
  <c r="AO40" i="2"/>
  <c r="AN40" i="2"/>
  <c r="AM40" i="2"/>
  <c r="AL40" i="2"/>
  <c r="AD40" i="2"/>
  <c r="AC40" i="2"/>
  <c r="W40" i="2"/>
  <c r="S40" i="2"/>
  <c r="O40" i="2"/>
  <c r="P40" i="2"/>
  <c r="Q40" i="2" s="1"/>
  <c r="R40" i="2"/>
  <c r="L40" i="2"/>
  <c r="BK39" i="2"/>
  <c r="BD39" i="2"/>
  <c r="AU39" i="2"/>
  <c r="AT39" i="2"/>
  <c r="AS39" i="2"/>
  <c r="AR39" i="2"/>
  <c r="AQ39" i="2"/>
  <c r="AO39" i="2"/>
  <c r="AN39" i="2"/>
  <c r="AM39" i="2"/>
  <c r="AL39" i="2"/>
  <c r="AG39" i="2"/>
  <c r="AD39" i="2"/>
  <c r="AC39" i="2"/>
  <c r="AB39" i="2"/>
  <c r="AA39" i="2"/>
  <c r="W39" i="2"/>
  <c r="S39" i="2"/>
  <c r="O39" i="2"/>
  <c r="L39" i="2"/>
  <c r="BK38" i="2"/>
  <c r="BE38" i="2"/>
  <c r="BD38" i="2"/>
  <c r="BC38" i="2"/>
  <c r="BJ38" i="2"/>
  <c r="BL38" i="2" s="1"/>
  <c r="AU38" i="2"/>
  <c r="AT38" i="2"/>
  <c r="AS38" i="2"/>
  <c r="AR38" i="2"/>
  <c r="AQ38" i="2"/>
  <c r="AO38" i="2"/>
  <c r="AN38" i="2"/>
  <c r="AM38" i="2"/>
  <c r="AL38" i="2"/>
  <c r="AG38" i="2"/>
  <c r="AD38" i="2"/>
  <c r="AC38" i="2"/>
  <c r="AB38" i="2"/>
  <c r="AA38" i="2"/>
  <c r="W38" i="2"/>
  <c r="S38" i="2"/>
  <c r="O38" i="2"/>
  <c r="L38" i="2"/>
  <c r="BK37" i="2"/>
  <c r="BE37" i="2"/>
  <c r="BD37" i="2"/>
  <c r="BC37" i="2"/>
  <c r="AU37" i="2"/>
  <c r="AT37" i="2"/>
  <c r="AS37" i="2"/>
  <c r="AR37" i="2"/>
  <c r="AQ37" i="2"/>
  <c r="AO37" i="2"/>
  <c r="AN37" i="2"/>
  <c r="AM37" i="2"/>
  <c r="AL37" i="2"/>
  <c r="AG37" i="2"/>
  <c r="AD37" i="2"/>
  <c r="AC37" i="2"/>
  <c r="AB37" i="2"/>
  <c r="AA37" i="2"/>
  <c r="W37" i="2"/>
  <c r="S37" i="2"/>
  <c r="O37" i="2"/>
  <c r="L37" i="2"/>
  <c r="BK36" i="2"/>
  <c r="BE36" i="2"/>
  <c r="BD36" i="2"/>
  <c r="BC36" i="2"/>
  <c r="AU36" i="2"/>
  <c r="AT36" i="2"/>
  <c r="AS36" i="2"/>
  <c r="AR36" i="2"/>
  <c r="AQ36" i="2"/>
  <c r="AO36" i="2"/>
  <c r="AN36" i="2"/>
  <c r="AM36" i="2"/>
  <c r="AL36" i="2"/>
  <c r="AG36" i="2"/>
  <c r="AD36" i="2"/>
  <c r="AC36" i="2"/>
  <c r="AB36" i="2"/>
  <c r="AA36" i="2"/>
  <c r="W36" i="2"/>
  <c r="S36" i="2"/>
  <c r="O36" i="2"/>
  <c r="L36" i="2"/>
  <c r="BA35" i="2"/>
  <c r="BE35" i="2"/>
  <c r="AP35" i="2"/>
  <c r="AK35" i="2"/>
  <c r="AJ35" i="2"/>
  <c r="AI35" i="2"/>
  <c r="AH35" i="2"/>
  <c r="AE35" i="2"/>
  <c r="AQ35" i="2"/>
  <c r="Z35" i="2"/>
  <c r="Y35" i="2"/>
  <c r="X35" i="2"/>
  <c r="V35" i="2"/>
  <c r="U35" i="2"/>
  <c r="R35" i="2"/>
  <c r="Q35" i="2"/>
  <c r="P35" i="2"/>
  <c r="M35" i="2"/>
  <c r="S35" i="2"/>
  <c r="K35" i="2"/>
  <c r="J35" i="2"/>
  <c r="I35" i="2"/>
  <c r="H35" i="2"/>
  <c r="O35" i="2" s="1"/>
  <c r="G35" i="2"/>
  <c r="F35" i="2"/>
  <c r="L35" i="2"/>
  <c r="E35" i="2"/>
  <c r="BK34" i="2"/>
  <c r="AU34" i="2"/>
  <c r="AT34" i="2"/>
  <c r="AS34" i="2"/>
  <c r="AR34" i="2"/>
  <c r="AQ34" i="2"/>
  <c r="AO34" i="2"/>
  <c r="AM34" i="2"/>
  <c r="AL34" i="2"/>
  <c r="AG34" i="2"/>
  <c r="AA34" i="2"/>
  <c r="W34" i="2"/>
  <c r="S34" i="2"/>
  <c r="O34" i="2"/>
  <c r="L34" i="2"/>
  <c r="BK33" i="2"/>
  <c r="BE33" i="2"/>
  <c r="BD33" i="2"/>
  <c r="AU33" i="2"/>
  <c r="AT33" i="2"/>
  <c r="AS33" i="2"/>
  <c r="AR33" i="2"/>
  <c r="AQ33" i="2"/>
  <c r="AO33" i="2"/>
  <c r="AN33" i="2"/>
  <c r="AM33" i="2"/>
  <c r="AL33" i="2"/>
  <c r="AG33" i="2"/>
  <c r="AD33" i="2"/>
  <c r="AC33" i="2"/>
  <c r="AB33" i="2"/>
  <c r="AA33" i="2"/>
  <c r="W33" i="2"/>
  <c r="S33" i="2"/>
  <c r="O33" i="2"/>
  <c r="L33" i="2"/>
  <c r="BA32" i="2"/>
  <c r="BA21" i="2" s="1"/>
  <c r="BE32" i="2"/>
  <c r="AT32" i="2"/>
  <c r="AR32" i="2"/>
  <c r="AQ32" i="2"/>
  <c r="AL32" i="2"/>
  <c r="Y32" i="2"/>
  <c r="W32" i="2"/>
  <c r="R32" i="2"/>
  <c r="R21" i="2" s="1"/>
  <c r="Q32" i="2"/>
  <c r="P32" i="2"/>
  <c r="P21" i="2" s="1"/>
  <c r="M32" i="2"/>
  <c r="S32" i="2"/>
  <c r="K32" i="2"/>
  <c r="J32" i="2"/>
  <c r="I32" i="2"/>
  <c r="H32" i="2"/>
  <c r="G32" i="2"/>
  <c r="F32" i="2"/>
  <c r="E32" i="2"/>
  <c r="BK31" i="2"/>
  <c r="BC31" i="2"/>
  <c r="AU31" i="2"/>
  <c r="AT31" i="2"/>
  <c r="AS31" i="2"/>
  <c r="AR31" i="2"/>
  <c r="AQ31" i="2"/>
  <c r="AO31" i="2"/>
  <c r="AN31" i="2"/>
  <c r="AM31" i="2"/>
  <c r="AL31" i="2"/>
  <c r="AG31" i="2"/>
  <c r="AD31" i="2"/>
  <c r="AC31" i="2"/>
  <c r="AA31" i="2"/>
  <c r="W31" i="2"/>
  <c r="S31" i="2"/>
  <c r="O31" i="2"/>
  <c r="L31" i="2"/>
  <c r="BK30" i="2"/>
  <c r="AU30" i="2"/>
  <c r="AT30" i="2"/>
  <c r="AS30" i="2"/>
  <c r="AR30" i="2"/>
  <c r="AQ30" i="2"/>
  <c r="AO30" i="2"/>
  <c r="AN30" i="2"/>
  <c r="AM30" i="2"/>
  <c r="AL30" i="2"/>
  <c r="AG30" i="2"/>
  <c r="AD30" i="2"/>
  <c r="AC30" i="2"/>
  <c r="AA30" i="2"/>
  <c r="W30" i="2"/>
  <c r="S30" i="2"/>
  <c r="O30" i="2"/>
  <c r="L30" i="2"/>
  <c r="BK29" i="2"/>
  <c r="BE29" i="2"/>
  <c r="BD29" i="2"/>
  <c r="BC29" i="2"/>
  <c r="AZ29" i="2"/>
  <c r="AU29" i="2"/>
  <c r="AT29" i="2"/>
  <c r="AS29" i="2"/>
  <c r="AR29" i="2"/>
  <c r="AQ29" i="2"/>
  <c r="AO29" i="2"/>
  <c r="AN29" i="2"/>
  <c r="AM29" i="2"/>
  <c r="AL29" i="2"/>
  <c r="AG29" i="2"/>
  <c r="AD29" i="2"/>
  <c r="AC29" i="2"/>
  <c r="AB29" i="2"/>
  <c r="AA29" i="2"/>
  <c r="W29" i="2"/>
  <c r="S29" i="2"/>
  <c r="O29" i="2"/>
  <c r="L29" i="2"/>
  <c r="BK28" i="2"/>
  <c r="BC28" i="2"/>
  <c r="BC27" i="2"/>
  <c r="AU27" i="2"/>
  <c r="AT27" i="2"/>
  <c r="AS27" i="2"/>
  <c r="AR27" i="2"/>
  <c r="AQ27" i="2"/>
  <c r="AO27" i="2"/>
  <c r="AN27" i="2"/>
  <c r="AM27" i="2"/>
  <c r="AL27" i="2"/>
  <c r="AG27" i="2"/>
  <c r="AD27" i="2"/>
  <c r="AC27" i="2"/>
  <c r="AB27" i="2"/>
  <c r="AA27" i="2"/>
  <c r="W27" i="2"/>
  <c r="S27" i="2"/>
  <c r="S22" i="2" s="1"/>
  <c r="O27" i="2"/>
  <c r="L27" i="2"/>
  <c r="BK26" i="2"/>
  <c r="BE26" i="2"/>
  <c r="BD26" i="2"/>
  <c r="BC26" i="2"/>
  <c r="BJ26" i="2"/>
  <c r="AU26" i="2"/>
  <c r="AT26" i="2"/>
  <c r="AS26" i="2"/>
  <c r="AR26" i="2"/>
  <c r="AQ26" i="2"/>
  <c r="AO26" i="2"/>
  <c r="AN26" i="2"/>
  <c r="AM26" i="2"/>
  <c r="AL26" i="2"/>
  <c r="AG26" i="2"/>
  <c r="AD26" i="2"/>
  <c r="AC26" i="2"/>
  <c r="AB26" i="2"/>
  <c r="AA26" i="2"/>
  <c r="W26" i="2"/>
  <c r="S26" i="2"/>
  <c r="O26" i="2"/>
  <c r="L26" i="2"/>
  <c r="BK25" i="2"/>
  <c r="BK24" i="2"/>
  <c r="BC24" i="2"/>
  <c r="AU24" i="2"/>
  <c r="AT24" i="2"/>
  <c r="AR24" i="2"/>
  <c r="AQ24" i="2"/>
  <c r="AM24" i="2"/>
  <c r="AL24" i="2"/>
  <c r="AD24" i="2"/>
  <c r="W24" i="2"/>
  <c r="J24" i="2"/>
  <c r="AS24" i="2"/>
  <c r="BK23" i="2"/>
  <c r="BC23" i="2"/>
  <c r="AU23" i="2"/>
  <c r="AT23" i="2"/>
  <c r="AR23" i="2"/>
  <c r="AQ23" i="2"/>
  <c r="AM23" i="2"/>
  <c r="AD23" i="2"/>
  <c r="AA23" i="2"/>
  <c r="W23" i="2"/>
  <c r="J23" i="2"/>
  <c r="K23" i="2"/>
  <c r="BB22" i="2"/>
  <c r="BA22" i="2"/>
  <c r="BC22" i="2" s="1"/>
  <c r="AP22" i="2"/>
  <c r="AK22" i="2"/>
  <c r="AJ22" i="2"/>
  <c r="AI22" i="2"/>
  <c r="AH22" i="2"/>
  <c r="AF22" i="2"/>
  <c r="AE22" i="2"/>
  <c r="Z22" i="2"/>
  <c r="Z21" i="2" s="1"/>
  <c r="Y22" i="2"/>
  <c r="X22" i="2"/>
  <c r="X21" i="2"/>
  <c r="V22" i="2"/>
  <c r="V21" i="2"/>
  <c r="W21" i="2" s="1"/>
  <c r="U22" i="2"/>
  <c r="U21" i="2"/>
  <c r="R22" i="2"/>
  <c r="Q22" i="2"/>
  <c r="Q21" i="2" s="1"/>
  <c r="P22" i="2"/>
  <c r="N22" i="2"/>
  <c r="N21" i="2" s="1"/>
  <c r="T21" i="2" s="1"/>
  <c r="M22" i="2"/>
  <c r="M21" i="2" s="1"/>
  <c r="I22" i="2"/>
  <c r="H22" i="2"/>
  <c r="G22" i="2"/>
  <c r="F22" i="2"/>
  <c r="F21" i="2" s="1"/>
  <c r="E22" i="2"/>
  <c r="AH21" i="2"/>
  <c r="BF20" i="2"/>
  <c r="BD20" i="2"/>
  <c r="AU20" i="2"/>
  <c r="AT20" i="2"/>
  <c r="AS20" i="2"/>
  <c r="AR20" i="2"/>
  <c r="AQ20" i="2"/>
  <c r="AO20" i="2"/>
  <c r="AN20" i="2"/>
  <c r="AM20" i="2"/>
  <c r="AL20" i="2"/>
  <c r="AG20" i="2"/>
  <c r="AD20" i="2"/>
  <c r="AC20" i="2"/>
  <c r="AA20" i="2"/>
  <c r="W20" i="2"/>
  <c r="O20" i="2"/>
  <c r="L20" i="2"/>
  <c r="BK19" i="2"/>
  <c r="BE19" i="2"/>
  <c r="BD19" i="2"/>
  <c r="BC19" i="2"/>
  <c r="BJ19" i="2"/>
  <c r="BL19" i="2"/>
  <c r="AU19" i="2"/>
  <c r="AT19" i="2"/>
  <c r="AS19" i="2"/>
  <c r="AR19" i="2"/>
  <c r="AQ19" i="2"/>
  <c r="AO19" i="2"/>
  <c r="AN19" i="2"/>
  <c r="AM19" i="2"/>
  <c r="AL19" i="2"/>
  <c r="AG19" i="2"/>
  <c r="AD19" i="2"/>
  <c r="AC19" i="2"/>
  <c r="AB19" i="2"/>
  <c r="AA19" i="2"/>
  <c r="W19" i="2"/>
  <c r="S19" i="2"/>
  <c r="O19" i="2"/>
  <c r="L19" i="2"/>
  <c r="BE18" i="2"/>
  <c r="BD18" i="2"/>
  <c r="BC18" i="2"/>
  <c r="AY18" i="2"/>
  <c r="AU18" i="2"/>
  <c r="AT18" i="2"/>
  <c r="AR18" i="2"/>
  <c r="AQ18" i="2"/>
  <c r="AO18" i="2"/>
  <c r="AN18" i="2"/>
  <c r="AM18" i="2"/>
  <c r="AL18" i="2"/>
  <c r="AG18" i="2"/>
  <c r="AD18" i="2"/>
  <c r="AC18" i="2"/>
  <c r="AB18" i="2"/>
  <c r="AA18" i="2"/>
  <c r="W18" i="2"/>
  <c r="T18" i="2"/>
  <c r="S18" i="2"/>
  <c r="O18" i="2"/>
  <c r="P18" i="2"/>
  <c r="Q18" i="2" s="1"/>
  <c r="J18" i="2"/>
  <c r="BK17" i="2"/>
  <c r="BE17" i="2"/>
  <c r="BD17" i="2"/>
  <c r="BC17" i="2"/>
  <c r="AU17" i="2"/>
  <c r="AT17" i="2"/>
  <c r="AS17" i="2"/>
  <c r="AR17" i="2"/>
  <c r="AQ17" i="2"/>
  <c r="AO17" i="2"/>
  <c r="AN17" i="2"/>
  <c r="AM17" i="2"/>
  <c r="AL17" i="2"/>
  <c r="AG17" i="2"/>
  <c r="AD17" i="2"/>
  <c r="AC17" i="2"/>
  <c r="AB17" i="2"/>
  <c r="AA17" i="2"/>
  <c r="W17" i="2"/>
  <c r="S17" i="2"/>
  <c r="O17" i="2"/>
  <c r="L17" i="2"/>
  <c r="BD16" i="2"/>
  <c r="BC16" i="2"/>
  <c r="AZ16" i="2"/>
  <c r="AU16" i="2"/>
  <c r="AT16" i="2"/>
  <c r="AS16" i="2"/>
  <c r="AR16" i="2"/>
  <c r="AQ16" i="2"/>
  <c r="AO16" i="2"/>
  <c r="AN16" i="2"/>
  <c r="AM16" i="2"/>
  <c r="AL16" i="2"/>
  <c r="AG16" i="2"/>
  <c r="AD16" i="2"/>
  <c r="AB16" i="2"/>
  <c r="W16" i="2"/>
  <c r="S16" i="2"/>
  <c r="O16" i="2"/>
  <c r="L16" i="2"/>
  <c r="BK15" i="2"/>
  <c r="BE15" i="2"/>
  <c r="BD15" i="2"/>
  <c r="AU15" i="2"/>
  <c r="AT15" i="2"/>
  <c r="AS15" i="2"/>
  <c r="AR15" i="2"/>
  <c r="AQ15" i="2"/>
  <c r="AO15" i="2"/>
  <c r="AN15" i="2"/>
  <c r="AM15" i="2"/>
  <c r="AL15" i="2"/>
  <c r="AG15" i="2"/>
  <c r="AD15" i="2"/>
  <c r="AA15" i="2"/>
  <c r="W15" i="2"/>
  <c r="S15" i="2"/>
  <c r="O15" i="2"/>
  <c r="L15" i="2"/>
  <c r="BK14" i="2"/>
  <c r="BE14" i="2"/>
  <c r="BD14" i="2"/>
  <c r="BC14" i="2"/>
  <c r="BJ14" i="2"/>
  <c r="BL14" i="2"/>
  <c r="AU14" i="2"/>
  <c r="AT14" i="2"/>
  <c r="AS14" i="2"/>
  <c r="AR14" i="2"/>
  <c r="AQ14" i="2"/>
  <c r="AO14" i="2"/>
  <c r="AN14" i="2"/>
  <c r="AM14" i="2"/>
  <c r="AL14" i="2"/>
  <c r="AG14" i="2"/>
  <c r="AD14" i="2"/>
  <c r="AC14" i="2"/>
  <c r="AB14" i="2"/>
  <c r="AA14" i="2"/>
  <c r="W14" i="2"/>
  <c r="S14" i="2"/>
  <c r="O14" i="2"/>
  <c r="L14" i="2"/>
  <c r="BK13" i="2"/>
  <c r="BC13" i="2"/>
  <c r="BA12" i="2"/>
  <c r="BC12" i="2" s="1"/>
  <c r="AV12" i="2"/>
  <c r="BD12" i="2"/>
  <c r="AP12" i="2"/>
  <c r="AT12" i="2" s="1"/>
  <c r="AK12" i="2"/>
  <c r="AJ12" i="2"/>
  <c r="AI12" i="2"/>
  <c r="AI6" i="2" s="1"/>
  <c r="AH12" i="2"/>
  <c r="AH6" i="2"/>
  <c r="AH5" i="2" s="1"/>
  <c r="AF12" i="2"/>
  <c r="AF6" i="2" s="1"/>
  <c r="AF5" i="2"/>
  <c r="AE12" i="2"/>
  <c r="Z12" i="2"/>
  <c r="AA12" i="2" s="1"/>
  <c r="Y12" i="2"/>
  <c r="AB12" i="2"/>
  <c r="X12" i="2"/>
  <c r="V12" i="2"/>
  <c r="U12" i="2"/>
  <c r="U6" i="2"/>
  <c r="U5" i="2" s="1"/>
  <c r="R12" i="2"/>
  <c r="Q12" i="2"/>
  <c r="Q6" i="2" s="1"/>
  <c r="P12" i="2"/>
  <c r="O12" i="2"/>
  <c r="M12" i="2"/>
  <c r="S12" i="2"/>
  <c r="K12" i="2"/>
  <c r="J12" i="2"/>
  <c r="J6" i="2" s="1"/>
  <c r="I12" i="2"/>
  <c r="G12" i="2"/>
  <c r="G6" i="2" s="1"/>
  <c r="F12" i="2"/>
  <c r="E12" i="2"/>
  <c r="BK11" i="2"/>
  <c r="BC11" i="2"/>
  <c r="BM11" i="2"/>
  <c r="BN11" i="2"/>
  <c r="BK10" i="2"/>
  <c r="BE10" i="2"/>
  <c r="BD10" i="2"/>
  <c r="BC10" i="2"/>
  <c r="AY10" i="2"/>
  <c r="AU10" i="2"/>
  <c r="AT10" i="2"/>
  <c r="AS10" i="2"/>
  <c r="AR10" i="2"/>
  <c r="AQ10" i="2"/>
  <c r="AO10" i="2"/>
  <c r="AN10" i="2"/>
  <c r="AM10" i="2"/>
  <c r="AL10" i="2"/>
  <c r="AG10" i="2"/>
  <c r="AD10" i="2"/>
  <c r="AC10" i="2"/>
  <c r="AB10" i="2"/>
  <c r="AA10" i="2"/>
  <c r="W10" i="2"/>
  <c r="S10" i="2"/>
  <c r="O10" i="2"/>
  <c r="L10" i="2"/>
  <c r="BK9" i="2"/>
  <c r="BE9" i="2"/>
  <c r="BD9" i="2"/>
  <c r="BC9" i="2"/>
  <c r="AU9" i="2"/>
  <c r="AT9" i="2"/>
  <c r="AS9" i="2"/>
  <c r="AR9" i="2"/>
  <c r="AQ9" i="2"/>
  <c r="AO9" i="2"/>
  <c r="AN9" i="2"/>
  <c r="AM9" i="2"/>
  <c r="AD9" i="2"/>
  <c r="AA9" i="2"/>
  <c r="W9" i="2"/>
  <c r="L9" i="2"/>
  <c r="BK8" i="2"/>
  <c r="BE8" i="2"/>
  <c r="BD8" i="2"/>
  <c r="BC8" i="2"/>
  <c r="AZ8" i="2"/>
  <c r="AU8" i="2"/>
  <c r="AT8" i="2"/>
  <c r="AS8" i="2"/>
  <c r="AR8" i="2"/>
  <c r="AQ8" i="2"/>
  <c r="AO8" i="2"/>
  <c r="AN8" i="2"/>
  <c r="AM8" i="2"/>
  <c r="AD8" i="2"/>
  <c r="AA8" i="2"/>
  <c r="W8" i="2"/>
  <c r="BA7" i="2"/>
  <c r="BE7" i="2"/>
  <c r="AP7" i="2"/>
  <c r="AJ7" i="2"/>
  <c r="AI7" i="2"/>
  <c r="AE7" i="2"/>
  <c r="AQ7" i="2" s="1"/>
  <c r="Z7" i="2"/>
  <c r="Y7" i="2"/>
  <c r="X7" i="2"/>
  <c r="X6" i="2"/>
  <c r="X5" i="2" s="1"/>
  <c r="V7" i="2"/>
  <c r="R7" i="2"/>
  <c r="R6" i="2" s="1"/>
  <c r="Q7" i="2"/>
  <c r="P7" i="2"/>
  <c r="P6" i="2" s="1"/>
  <c r="P5" i="2" s="1"/>
  <c r="N7" i="2"/>
  <c r="N6" i="2"/>
  <c r="N5" i="2" s="1"/>
  <c r="T7" i="2" s="1"/>
  <c r="M7" i="2"/>
  <c r="K7" i="2"/>
  <c r="J7" i="2"/>
  <c r="I7" i="2"/>
  <c r="I6" i="2" s="1"/>
  <c r="I5" i="2" s="1"/>
  <c r="H7" i="2"/>
  <c r="H6" i="2"/>
  <c r="G7" i="2"/>
  <c r="F7" i="2"/>
  <c r="F6" i="2" s="1"/>
  <c r="E7" i="2"/>
  <c r="AZ11" i="2"/>
  <c r="BJ11" i="2"/>
  <c r="BL11" i="2" s="1"/>
  <c r="AY11" i="2"/>
  <c r="AZ26" i="2"/>
  <c r="BM26" i="2"/>
  <c r="BN26" i="2" s="1"/>
  <c r="AY38" i="2"/>
  <c r="AY29" i="2"/>
  <c r="BM19" i="2"/>
  <c r="BN19" i="2"/>
  <c r="AZ19" i="2"/>
  <c r="BE12" i="2"/>
  <c r="BK18" i="2"/>
  <c r="AY19" i="2"/>
  <c r="BK20" i="2"/>
  <c r="BD7" i="2"/>
  <c r="L24" i="2"/>
  <c r="K24" i="2"/>
  <c r="K22" i="2" s="1"/>
  <c r="K21" i="2" s="1"/>
  <c r="BD22" i="2"/>
  <c r="BJ25" i="2"/>
  <c r="BL25" i="2" s="1"/>
  <c r="AY26" i="2"/>
  <c r="BL26" i="2"/>
  <c r="AY33" i="2"/>
  <c r="AZ38" i="2"/>
  <c r="BM38" i="2"/>
  <c r="BN38" i="2" s="1"/>
  <c r="BJ28" i="2"/>
  <c r="BL28" i="2" s="1"/>
  <c r="AO12" i="2"/>
  <c r="AO42" i="2"/>
  <c r="BJ8" i="2"/>
  <c r="AZ10" i="2"/>
  <c r="V6" i="2"/>
  <c r="V5" i="2" s="1"/>
  <c r="AJ6" i="2"/>
  <c r="AJ5" i="2" s="1"/>
  <c r="AZ14" i="2"/>
  <c r="AY14" i="2"/>
  <c r="L18" i="2"/>
  <c r="AC12" i="2"/>
  <c r="BJ10" i="2"/>
  <c r="BL10" i="2" s="1"/>
  <c r="AG12" i="2"/>
  <c r="AD42" i="2"/>
  <c r="AY28" i="2"/>
  <c r="AU12" i="2"/>
  <c r="J22" i="2"/>
  <c r="L22" i="2"/>
  <c r="M6" i="2"/>
  <c r="M5" i="2" s="1"/>
  <c r="BC7" i="2"/>
  <c r="F5" i="2"/>
  <c r="AJ21" i="2"/>
  <c r="AC42" i="2"/>
  <c r="AN42" i="2"/>
  <c r="AY15" i="2"/>
  <c r="AG22" i="2"/>
  <c r="AR7" i="2"/>
  <c r="AY13" i="2"/>
  <c r="BJ16" i="2"/>
  <c r="BL16" i="2"/>
  <c r="AY16" i="2"/>
  <c r="BJ17" i="2"/>
  <c r="BL17" i="2" s="1"/>
  <c r="AZ17" i="2"/>
  <c r="AY17" i="2"/>
  <c r="AU22" i="2"/>
  <c r="AU32" i="2"/>
  <c r="AY32" i="2"/>
  <c r="AZ32" i="2"/>
  <c r="BJ32" i="2"/>
  <c r="BL32" i="2" s="1"/>
  <c r="AZ34" i="2"/>
  <c r="AU35" i="2"/>
  <c r="AD35" i="2"/>
  <c r="AY37" i="2"/>
  <c r="AY39" i="2"/>
  <c r="AY41" i="2"/>
  <c r="BJ39" i="2"/>
  <c r="BL39" i="2" s="1"/>
  <c r="AM42" i="2"/>
  <c r="AB22" i="2"/>
  <c r="AY45" i="2"/>
  <c r="K6" i="2"/>
  <c r="K5" i="2" s="1"/>
  <c r="AV6" i="2"/>
  <c r="AY22" i="2"/>
  <c r="BJ29" i="2"/>
  <c r="BL29" i="2"/>
  <c r="BJ30" i="2"/>
  <c r="BL30" i="2"/>
  <c r="BJ34" i="2"/>
  <c r="BL34" i="2"/>
  <c r="AZ41" i="2"/>
  <c r="AZ43" i="2"/>
  <c r="AZ45" i="2"/>
  <c r="AY9" i="2"/>
  <c r="AZ13" i="2"/>
  <c r="BM25" i="2"/>
  <c r="AZ28" i="2"/>
  <c r="AY36" i="2"/>
  <c r="AZ44" i="2"/>
  <c r="W7" i="2"/>
  <c r="L6" i="2"/>
  <c r="AP6" i="2"/>
  <c r="AT6" i="2" s="1"/>
  <c r="BM33" i="2"/>
  <c r="BN33" i="2"/>
  <c r="AY34" i="2"/>
  <c r="W35" i="2"/>
  <c r="BG7" i="2"/>
  <c r="AT22" i="2"/>
  <c r="AT50" i="2"/>
  <c r="AB50" i="2"/>
  <c r="AL50" i="2"/>
  <c r="R18" i="2"/>
  <c r="AQ22" i="2"/>
  <c r="AC32" i="2"/>
  <c r="BJ33" i="2"/>
  <c r="BL33" i="2"/>
  <c r="AZ33" i="2"/>
  <c r="AN35" i="2"/>
  <c r="AZ36" i="2"/>
  <c r="BJ36" i="2"/>
  <c r="BL36" i="2" s="1"/>
  <c r="L42" i="2"/>
  <c r="AA42" i="2"/>
  <c r="BJ37" i="2"/>
  <c r="S6" i="2"/>
  <c r="AS22" i="2"/>
  <c r="AL7" i="2"/>
  <c r="BE22" i="2"/>
  <c r="O22" i="2"/>
  <c r="AG32" i="2"/>
  <c r="I21" i="2"/>
  <c r="AY43" i="2"/>
  <c r="AT7" i="2"/>
  <c r="BB6" i="2"/>
  <c r="AR12" i="2"/>
  <c r="AE21" i="2"/>
  <c r="W22" i="2"/>
  <c r="L23" i="2"/>
  <c r="AO32" i="2"/>
  <c r="BD35" i="2"/>
  <c r="BG35" i="2"/>
  <c r="BH35" i="2" s="1"/>
  <c r="I42" i="2"/>
  <c r="AB7" i="2"/>
  <c r="BD21" i="2"/>
  <c r="BD5" i="2"/>
  <c r="T20" i="2"/>
  <c r="T27" i="2"/>
  <c r="T33" i="2"/>
  <c r="AL5" i="2"/>
  <c r="Y6" i="2"/>
  <c r="AO6" i="2" s="1"/>
  <c r="L7" i="2"/>
  <c r="S7" i="2"/>
  <c r="O7" i="2"/>
  <c r="AN7" i="2"/>
  <c r="AO7" i="2"/>
  <c r="AS7" i="2"/>
  <c r="BA6" i="2"/>
  <c r="BG6" i="2" s="1"/>
  <c r="BH6" i="2" s="1"/>
  <c r="AZ9" i="2"/>
  <c r="AM12" i="2"/>
  <c r="BG12" i="2"/>
  <c r="BH12" i="2" s="1"/>
  <c r="AN22" i="2"/>
  <c r="Y21" i="2"/>
  <c r="AU21" i="2" s="1"/>
  <c r="E21" i="2"/>
  <c r="AG35" i="2"/>
  <c r="AL35" i="2"/>
  <c r="AS35" i="2"/>
  <c r="AK21" i="2"/>
  <c r="AY40" i="2"/>
  <c r="AZ40" i="2"/>
  <c r="BE6" i="2"/>
  <c r="BH7" i="2"/>
  <c r="AR35" i="2"/>
  <c r="AT35" i="2"/>
  <c r="T12" i="2"/>
  <c r="T30" i="2"/>
  <c r="T15" i="2"/>
  <c r="BD6" i="2"/>
  <c r="O6" i="2"/>
  <c r="AM7" i="2"/>
  <c r="BK7" i="2"/>
  <c r="BJ9" i="2"/>
  <c r="BL9" i="2" s="1"/>
  <c r="AN12" i="2"/>
  <c r="AZ18" i="2"/>
  <c r="BJ18" i="2"/>
  <c r="BL18" i="2"/>
  <c r="BJ20" i="2"/>
  <c r="BL20" i="2"/>
  <c r="BM20" i="2"/>
  <c r="BN20" i="2"/>
  <c r="BC32" i="2"/>
  <c r="AS42" i="2"/>
  <c r="AY23" i="2"/>
  <c r="H21" i="2"/>
  <c r="H5" i="2"/>
  <c r="O32" i="2"/>
  <c r="AQ42" i="2"/>
  <c r="O46" i="2"/>
  <c r="AL22" i="2"/>
  <c r="AS23" i="2"/>
  <c r="L32" i="2"/>
  <c r="BD32" i="2"/>
  <c r="AA35" i="2"/>
  <c r="BG22" i="2"/>
  <c r="BH22" i="2"/>
  <c r="AP21" i="2"/>
  <c r="AA32" i="2"/>
  <c r="AC35" i="2"/>
  <c r="AV5" i="2"/>
  <c r="AV51" i="2" s="1"/>
  <c r="R5" i="2"/>
  <c r="BK32" i="2"/>
  <c r="S21" i="2"/>
  <c r="AZ22" i="2"/>
  <c r="AG21" i="2"/>
  <c r="AZ7" i="2"/>
  <c r="AY6" i="2"/>
  <c r="AY7" i="2"/>
  <c r="T17" i="2"/>
  <c r="T29" i="2"/>
  <c r="T39" i="2"/>
  <c r="T19" i="2"/>
  <c r="T32" i="2"/>
  <c r="T34" i="2"/>
  <c r="AT21" i="2"/>
  <c r="AQ21" i="2"/>
  <c r="BJ6" i="2"/>
  <c r="AM6" i="2"/>
  <c r="AU6" i="2"/>
  <c r="AD6" i="2"/>
  <c r="Y5" i="2"/>
  <c r="AN5" i="2" s="1"/>
  <c r="AC6" i="2"/>
  <c r="BC6" i="2"/>
  <c r="BE21" i="2"/>
  <c r="O21" i="2"/>
  <c r="AA21" i="2"/>
  <c r="AB21" i="2"/>
  <c r="AO21" i="2"/>
  <c r="AM21" i="2"/>
  <c r="BE5" i="2"/>
  <c r="AM5" i="2"/>
  <c r="AD5" i="2"/>
  <c r="S5" i="2" l="1"/>
  <c r="AC5" i="2"/>
  <c r="Q5" i="2"/>
  <c r="W5" i="2"/>
  <c r="AC7" i="2"/>
  <c r="AA7" i="2"/>
  <c r="AD12" i="2"/>
  <c r="W12" i="2"/>
  <c r="AS12" i="2"/>
  <c r="AS18" i="2"/>
  <c r="K18" i="2"/>
  <c r="AO22" i="2"/>
  <c r="AA22" i="2"/>
  <c r="AS32" i="2"/>
  <c r="J21" i="2"/>
  <c r="J5" i="2" s="1"/>
  <c r="AB32" i="2"/>
  <c r="AD32" i="2"/>
  <c r="AN32" i="2"/>
  <c r="AL46" i="2"/>
  <c r="S46" i="2"/>
  <c r="AT46" i="2"/>
  <c r="BM16" i="2"/>
  <c r="BN16" i="2" s="1"/>
  <c r="BF12" i="2"/>
  <c r="BC35" i="2"/>
  <c r="BB21" i="2"/>
  <c r="BK35" i="2"/>
  <c r="BP31" i="2"/>
  <c r="BM31" i="2"/>
  <c r="BN31" i="2" s="1"/>
  <c r="AZ31" i="2"/>
  <c r="BJ31" i="2"/>
  <c r="BL31" i="2" s="1"/>
  <c r="BP27" i="2"/>
  <c r="BM27" i="2"/>
  <c r="BN27" i="2" s="1"/>
  <c r="BJ27" i="2"/>
  <c r="BL27" i="2" s="1"/>
  <c r="AY27" i="2"/>
  <c r="AZ24" i="2"/>
  <c r="BJ24" i="2"/>
  <c r="AY24" i="2"/>
  <c r="BP15" i="2"/>
  <c r="BM15" i="2"/>
  <c r="BN15" i="2" s="1"/>
  <c r="AZ15" i="2"/>
  <c r="BJ15" i="2"/>
  <c r="BP13" i="2"/>
  <c r="BM13" i="2"/>
  <c r="BN13" i="2" s="1"/>
  <c r="AX42" i="2"/>
  <c r="BP50" i="2"/>
  <c r="BP46" i="2"/>
  <c r="BO42" i="2"/>
  <c r="BP44" i="2"/>
  <c r="AA5" i="2"/>
  <c r="AB5" i="2"/>
  <c r="AO5" i="2"/>
  <c r="AZ6" i="2"/>
  <c r="AC21" i="2"/>
  <c r="AN21" i="2"/>
  <c r="AD21" i="2"/>
  <c r="BA5" i="2"/>
  <c r="AP5" i="2"/>
  <c r="AN6" i="2"/>
  <c r="AB6" i="2"/>
  <c r="AA6" i="2"/>
  <c r="AL21" i="2"/>
  <c r="T5" i="2"/>
  <c r="T38" i="2"/>
  <c r="T16" i="2"/>
  <c r="T31" i="2"/>
  <c r="T37" i="2"/>
  <c r="AZ12" i="2"/>
  <c r="BJ22" i="2"/>
  <c r="BL22" i="2" s="1"/>
  <c r="AR6" i="2"/>
  <c r="BM12" i="2"/>
  <c r="BN12" i="2" s="1"/>
  <c r="AY12" i="2"/>
  <c r="BJ12" i="2"/>
  <c r="BL12" i="2" s="1"/>
  <c r="AB46" i="2"/>
  <c r="O5" i="2"/>
  <c r="AQ12" i="2"/>
  <c r="BG32" i="2"/>
  <c r="BH32" i="2" s="1"/>
  <c r="AL12" i="2"/>
  <c r="AK6" i="2"/>
  <c r="T26" i="2"/>
  <c r="T22" i="2" s="1"/>
  <c r="T36" i="2"/>
  <c r="AU7" i="2"/>
  <c r="AD22" i="2"/>
  <c r="AG7" i="2"/>
  <c r="AD7" i="2"/>
  <c r="AE6" i="2"/>
  <c r="T6" i="2"/>
  <c r="T10" i="2"/>
  <c r="T35" i="2"/>
  <c r="T14" i="2"/>
  <c r="W6" i="2"/>
  <c r="L12" i="2"/>
  <c r="BF22" i="2"/>
  <c r="BL15" i="2"/>
  <c r="BL24" i="2"/>
  <c r="BJ13" i="2"/>
  <c r="BL13" i="2" s="1"/>
  <c r="AM32" i="2"/>
  <c r="AM22" i="2"/>
  <c r="AZ27" i="2"/>
  <c r="AZ23" i="2"/>
  <c r="AC22" i="2"/>
  <c r="E6" i="2"/>
  <c r="E5" i="2" s="1"/>
  <c r="Z6" i="2"/>
  <c r="Z5" i="2" s="1"/>
  <c r="BK16" i="2"/>
  <c r="AI21" i="2"/>
  <c r="AR21" i="2" s="1"/>
  <c r="AR22" i="2"/>
  <c r="BL23" i="2"/>
  <c r="G21" i="2"/>
  <c r="G5" i="2" s="1"/>
  <c r="AM35" i="2"/>
  <c r="AB35" i="2"/>
  <c r="AO35" i="2"/>
  <c r="N42" i="2"/>
  <c r="AY44" i="2"/>
  <c r="O50" i="2"/>
  <c r="AE50" i="2" s="1"/>
  <c r="AQ50" i="2" s="1"/>
  <c r="S50" i="2"/>
  <c r="BL8" i="2"/>
  <c r="AY8" i="2"/>
  <c r="BM7" i="2"/>
  <c r="BN7" i="2" s="1"/>
  <c r="BJ7" i="2"/>
  <c r="BL7" i="2" s="1"/>
  <c r="BP22" i="2"/>
  <c r="BM24" i="2"/>
  <c r="BN24" i="2" s="1"/>
  <c r="BO24" i="2" s="1"/>
  <c r="BP24" i="2" s="1"/>
  <c r="BP37" i="2"/>
  <c r="BM37" i="2"/>
  <c r="BN37" i="2" s="1"/>
  <c r="AZ37" i="2"/>
  <c r="BL37" i="2"/>
  <c r="BO5" i="2"/>
  <c r="BP6" i="2"/>
  <c r="AX35" i="2"/>
  <c r="AW21" i="2"/>
  <c r="AW5" i="2" s="1"/>
  <c r="AW51" i="2" s="1"/>
  <c r="L5" i="2" l="1"/>
  <c r="AS5" i="2"/>
  <c r="S42" i="2"/>
  <c r="AL42" i="2"/>
  <c r="AB42" i="2"/>
  <c r="O42" i="2"/>
  <c r="AT42" i="2"/>
  <c r="AG6" i="2"/>
  <c r="AQ6" i="2"/>
  <c r="AE5" i="2"/>
  <c r="BK22" i="2"/>
  <c r="BF21" i="2"/>
  <c r="AL6" i="2"/>
  <c r="AS6" i="2"/>
  <c r="BM22" i="2"/>
  <c r="BN22" i="2" s="1"/>
  <c r="AT5" i="2"/>
  <c r="AU5" i="2"/>
  <c r="AZ42" i="2"/>
  <c r="AY42" i="2"/>
  <c r="AI5" i="2"/>
  <c r="AR5" i="2" s="1"/>
  <c r="BP35" i="2"/>
  <c r="BM35" i="2"/>
  <c r="BN35" i="2" s="1"/>
  <c r="AY35" i="2"/>
  <c r="AZ35" i="2"/>
  <c r="BJ35" i="2"/>
  <c r="BL35" i="2" s="1"/>
  <c r="BG5" i="2"/>
  <c r="BH5" i="2" s="1"/>
  <c r="BA51" i="2"/>
  <c r="BP42" i="2"/>
  <c r="BO51" i="2"/>
  <c r="AX21" i="2"/>
  <c r="BK21" i="2"/>
  <c r="BB5" i="2"/>
  <c r="BC21" i="2"/>
  <c r="BK12" i="2"/>
  <c r="BF6" i="2"/>
  <c r="L21" i="2"/>
  <c r="AS21" i="2"/>
  <c r="BG21" i="2"/>
  <c r="BH21" i="2" s="1"/>
  <c r="BB51" i="2" l="1"/>
  <c r="BB53" i="2" s="1"/>
  <c r="BC5" i="2"/>
  <c r="BJ21" i="2"/>
  <c r="BL21" i="2" s="1"/>
  <c r="AZ21" i="2"/>
  <c r="AX5" i="2"/>
  <c r="AY21" i="2"/>
  <c r="BM21" i="2"/>
  <c r="BN21" i="2" s="1"/>
  <c r="BP21" i="2"/>
  <c r="AG5" i="2"/>
  <c r="AQ5" i="2"/>
  <c r="BK6" i="2"/>
  <c r="BF5" i="2"/>
  <c r="BK5" i="2" s="1"/>
  <c r="BM6" i="2"/>
  <c r="BN6" i="2" s="1"/>
  <c r="AY5" i="2" l="1"/>
  <c r="BM5" i="2"/>
  <c r="BN5" i="2" s="1"/>
  <c r="AZ5" i="2"/>
  <c r="BJ5" i="2"/>
  <c r="BL5" i="2" s="1"/>
  <c r="AX51" i="2"/>
  <c r="BP5" i="2"/>
  <c r="AY51" i="2" l="1"/>
  <c r="AZ51" i="2"/>
  <c r="BP51" i="2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3" name="бЮДЖЕТ 2005 НОВ.КЛ.1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4" name="бЮДЖЕТ 2005 НОВ.КЛ.2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5" name="бЮДЖЕТ 2005 НОВ.КЛ.21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6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<sst xmlns="http://schemas.openxmlformats.org/spreadsheetml/2006/main" count="504" uniqueCount="183">
  <si>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</si>
  <si>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</si>
  <si>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</si>
  <si>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</si>
  <si>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</si>
  <si>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</si>
  <si>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</si>
  <si>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</si>
  <si>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</si>
  <si>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</si>
  <si>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</si>
  <si>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</si>
  <si>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</si>
  <si>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</si>
  <si>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</si>
  <si>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</si>
  <si>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Налог на прибыль организаций</t>
  </si>
  <si>
    <t>Региональный фонд компенсаций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</si>
  <si>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</si>
  <si>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</si>
  <si>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</si>
  <si>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Транспортный налог с физических лиц</t>
  </si>
  <si>
    <t>Проценты, полученные от предоставления бюджетных кредитов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</si>
  <si>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</si>
  <si>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</si>
  <si>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</si>
  <si>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</si>
  <si>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ДОХОДЫ БЮДЖЕТОВ БЮДЖЕТНОЙ СИСТЕМЫ РОССИЙСКОЙ ФЕДЕРАЦИИ ОТ ВОЗВРАТА ОСТАТКОВ СУБСИДИЙ И СУБВЕНЦИЙ ПРОШЛЫХ ЛЕТ</t>
  </si>
  <si>
    <t xml:space="preserve">Платежи      от     государственных    и муниципальных унитарных предприятий
</t>
  </si>
  <si>
    <t xml:space="preserve"> ВОЗВРАТ ОСТАТКОВ СУБСИДИЙ И СУБВЕНЦИЙ ПРОШЛЫХ ЛЕТ</t>
  </si>
  <si>
    <t>Доходы в виде прибыли , приходящийся на доли уставных(складочных) капиталах хозяйственных товариществ и обществ</t>
  </si>
  <si>
    <t>1 00 00000 00</t>
  </si>
  <si>
    <t>0000</t>
  </si>
  <si>
    <t>000</t>
  </si>
  <si>
    <t>1 01 00000 00</t>
  </si>
  <si>
    <t>110</t>
  </si>
  <si>
    <t>101  01000 00</t>
  </si>
  <si>
    <t>1 01 02000 01</t>
  </si>
  <si>
    <t>1 05 00000 00</t>
  </si>
  <si>
    <t>1 08 00000 00</t>
  </si>
  <si>
    <t>1 09 00000 00</t>
  </si>
  <si>
    <t>1 11 00000 00</t>
  </si>
  <si>
    <t>1 11 03050 05</t>
  </si>
  <si>
    <t>120</t>
  </si>
  <si>
    <t>1 11 05025 05</t>
  </si>
  <si>
    <t>1 11 07015 05</t>
  </si>
  <si>
    <t>1 11 09045 05</t>
  </si>
  <si>
    <t>1 12 00000 00</t>
  </si>
  <si>
    <t>1 12 01000 01</t>
  </si>
  <si>
    <t>1 14 00000 00</t>
  </si>
  <si>
    <t>420</t>
  </si>
  <si>
    <t>1 16 00000 00</t>
  </si>
  <si>
    <t>1 17 00000 00</t>
  </si>
  <si>
    <t>1 18 00000 00</t>
  </si>
  <si>
    <t>1 19 00000 00</t>
  </si>
  <si>
    <t>2 00 00000 00</t>
  </si>
  <si>
    <t>151</t>
  </si>
  <si>
    <t>2 02 02000 00</t>
  </si>
  <si>
    <t>2 02 03000 00</t>
  </si>
  <si>
    <t>КБК</t>
  </si>
  <si>
    <t>1 01 01000 01</t>
  </si>
  <si>
    <t>1 06 04012 00</t>
  </si>
  <si>
    <t>Транспортный налог с организаций</t>
  </si>
  <si>
    <t>1 06 04011 00</t>
  </si>
  <si>
    <t>Исполнено за 2009 год</t>
  </si>
  <si>
    <t>Единый налог ,взимаемый в связи с применением упрощенной системы налогообложения по патенту</t>
  </si>
  <si>
    <t xml:space="preserve">Первоначальный бюджет на 2010 год </t>
  </si>
  <si>
    <t xml:space="preserve">Уточненный бюджет на 2010 год </t>
  </si>
  <si>
    <t xml:space="preserve"> ( I )         Уточнение 2010 года </t>
  </si>
  <si>
    <t>Прочие доходы от оказания услуг получателями средств</t>
  </si>
  <si>
    <t>1 13 00000 00</t>
  </si>
  <si>
    <t>Ожидаемая оценка на 2010 год ДФ</t>
  </si>
  <si>
    <t>Ожидаемая оценка на 2010 год УФ (по месяцам)</t>
  </si>
  <si>
    <t>факт октября</t>
  </si>
  <si>
    <t>план на ноябрь</t>
  </si>
  <si>
    <t>прогноз декабря</t>
  </si>
  <si>
    <r>
      <t xml:space="preserve">Отклоненение от уточненного плана    </t>
    </r>
    <r>
      <rPr>
        <b/>
        <sz val="8"/>
        <rFont val="Arial Cyr"/>
        <charset val="204"/>
      </rPr>
      <t>(гр.7-гр.4)</t>
    </r>
  </si>
  <si>
    <t>Процент роста по сравнению с 2010 годом</t>
  </si>
  <si>
    <t>Доля доходного источника в сумме собственных доходов</t>
  </si>
  <si>
    <t>Задание  Департамента финансов по дополнит. Доходам</t>
  </si>
  <si>
    <t>Темп роста  Оценки ДФ 2011 года к 2010 году</t>
  </si>
  <si>
    <t>Отклонения от первоначального плана</t>
  </si>
  <si>
    <t>Исполнено за  4 месяца 2010 года</t>
  </si>
  <si>
    <t>Исполнено за 2010 год</t>
  </si>
  <si>
    <t>Рост доходов 2010 года к 2009 году</t>
  </si>
  <si>
    <t>Исполнено за 2008 год в условиях 2009 года</t>
  </si>
  <si>
    <t>Процент роста поступлений 2011 года по сравнению с 2010 годом (гр.9/гр.7)*100</t>
  </si>
  <si>
    <t>План по доп. доходам по данным Управления финансов</t>
  </si>
  <si>
    <t>Отклонение ожидаемой оценки района к исполнению 2010 года</t>
  </si>
  <si>
    <t>Ожидаемая оценка Департамента финансов на 2011 год февраль</t>
  </si>
  <si>
    <t>Отклонение оценки ДФ (мая от февраля)</t>
  </si>
  <si>
    <t>Отклонение ожидаемой оценки УФ к ДФ по февралю</t>
  </si>
  <si>
    <t>Ожидаемая оценка района на 2011 год февраль</t>
  </si>
  <si>
    <t>Уточнение (1) на 2011 год 30.06.2011</t>
  </si>
  <si>
    <t>Процент исполнения уточненного бюджета 2011 года</t>
  </si>
  <si>
    <t>Процент исполнения первоначального бюджета 2011 года</t>
  </si>
  <si>
    <t>Отклонение ожидаемой оценки района к первоначальному бюджету на 2011 год</t>
  </si>
  <si>
    <t>Процент роста поступления доходов 2011 года к 2010 году</t>
  </si>
  <si>
    <t xml:space="preserve">Ожидаемая оценка Департамента финансов на 2011 год </t>
  </si>
  <si>
    <t xml:space="preserve">Отклонение ожидаемой оценки УФ от оценки ДФ </t>
  </si>
  <si>
    <t>Отклонение уточнения бюджета района к бюджету в (1) уточнении на 2011 год</t>
  </si>
  <si>
    <t>Исполнено за 10 м-цев 2010  года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</si>
  <si>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</si>
  <si>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</si>
  <si>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Первоначальный бюджет на 2011 год</t>
  </si>
  <si>
    <t>Уточнение (2) бюджет 2011 года 27.10.11</t>
  </si>
  <si>
    <t>Уточнение (3) бюджет 2011 года 28.12.11</t>
  </si>
  <si>
    <t xml:space="preserve">Ожидаемая оценка Департамента на 2011 год  </t>
  </si>
  <si>
    <t>Процент  выполнения</t>
  </si>
  <si>
    <t>Рост по сравнен. с 2010 годом</t>
  </si>
  <si>
    <t>Отклонение факта 2011 к ожидаемой оценке Департамента</t>
  </si>
  <si>
    <t>1 05 03000 01</t>
  </si>
  <si>
    <t>Отклон-е от плана</t>
  </si>
  <si>
    <t>1 05 02000 02</t>
  </si>
  <si>
    <t>Субсидии  из регионального фонда софинансирования социальных расходов</t>
  </si>
  <si>
    <t>Исполнено за 2011  год</t>
  </si>
  <si>
    <t xml:space="preserve">До плана </t>
  </si>
  <si>
    <t>% выполн. Ожидаемой апреля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</si>
  <si>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</si>
  <si>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</si>
  <si>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</si>
  <si>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</si>
  <si>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</si>
  <si>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</si>
  <si>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</si>
  <si>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</si>
  <si>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</si>
  <si>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1 11 01050 05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</si>
  <si>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</si>
  <si>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</si>
  <si>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</si>
  <si>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</si>
  <si>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</si>
  <si>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>2 02 09000 05</t>
  </si>
  <si>
    <t>2 18 05000 05</t>
  </si>
  <si>
    <t xml:space="preserve">Прочие безвозмездные поступления из бюджетов субъектов </t>
  </si>
  <si>
    <t>Возврат остатков субсидий, субвенций из бюджетов поселений</t>
  </si>
  <si>
    <t>1 11 05035 05</t>
  </si>
  <si>
    <t>Доходы  от  сдачи  в аренду имущества, находящиеся в оперативном управлении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</si>
  <si>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</si>
  <si>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</si>
  <si>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</si>
  <si>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% выполн.к утв. б-ту 2016 года</t>
  </si>
  <si>
    <t>% выполн.к первонач. б-ту 2016 года</t>
  </si>
  <si>
    <t>Исполнено на 01.12.2016 г.</t>
  </si>
  <si>
    <t>Исполнено за декабрь</t>
  </si>
  <si>
    <t>% выполн. плана декабря</t>
  </si>
  <si>
    <t xml:space="preserve">Дополн-но к бюджету на 15.12.2016 </t>
  </si>
  <si>
    <t>Оценка декабря</t>
  </si>
  <si>
    <t>% выполн-я оценки к утв. б-ту на 15.12.16 г.</t>
  </si>
  <si>
    <t>Ожидаемое до конца декабря с 23-30.12</t>
  </si>
  <si>
    <t>Отклонение Факт - оценка (декабрь)</t>
  </si>
  <si>
    <t>Ожидаемое исполнение 2016г.</t>
  </si>
  <si>
    <t>Отклонение от бюджета на 29.12.2016</t>
  </si>
  <si>
    <t>Исполнено за 2016 год</t>
  </si>
  <si>
    <t>Прогноз на 2017 год</t>
  </si>
  <si>
    <t>Рост (снижение) 2017г. к 2016г.</t>
  </si>
  <si>
    <t>Исполнение по доходам бюджета Грязовецкого муниципального района на 01.01.2017 года  (тыс. руб.)</t>
  </si>
  <si>
    <t>Утвержденный бюджет         2016 год</t>
  </si>
  <si>
    <t>Первоначальный бюджет         2016 года</t>
  </si>
  <si>
    <t>Уточненный бюджет         2016 года</t>
  </si>
  <si>
    <t>% выполн.к уточн. б-ту 2016 года</t>
  </si>
  <si>
    <t>Причины отклонения от первоначального бюджета</t>
  </si>
  <si>
    <t>НАЛОГОВЫЕ И НЕНАЛОГОВЫЕ ДОХОДЫ</t>
  </si>
  <si>
    <t>Индексация ставок по акцизам на нефтепродукты с 01.05.2016 года</t>
  </si>
  <si>
    <t>Принято решение Правительством РФ о неповышении индекса дефлятора К1 для налогообложения в 2016 году</t>
  </si>
  <si>
    <t>Рост доходов данной категории налогоплательщиков</t>
  </si>
  <si>
    <t>Заключение новых договоров аренды земельных участков в 2016 году</t>
  </si>
  <si>
    <t>Заключение новых договоров аренды имущества в 2016 году и снижение задолженности арендаторами, сложившейся на 01.01.2016 года</t>
  </si>
  <si>
    <t>Досрочная уплата платежей плательшиками</t>
  </si>
  <si>
    <t>Поступление средств в бюджет района, которые возвращены в областной бюджет</t>
  </si>
  <si>
    <t>Внесены изменения в План приватизации имущества в связи с высвобождением из муниципальной собственности</t>
  </si>
  <si>
    <t>Поступление доходов ввиду продажи земельного участка одновременно с продажей имущества, включенного в План приватизации</t>
  </si>
  <si>
    <t>Отсутствие поступлений  штрафов за нарушение ПДД ввиду погашения задолженности</t>
  </si>
  <si>
    <t>Снижение количества нарушений условий контрактов</t>
  </si>
  <si>
    <t>Федеральные средства в первоначальном бюджета были не утверждены ввуду отсутствия данных</t>
  </si>
  <si>
    <t>Безвозмездные пожертвования для ветеранов ВОВ к Дню Победы</t>
  </si>
  <si>
    <t>Прочие доходы от компенсации затрат бюджета</t>
  </si>
  <si>
    <t>Возвращены средства в областной бюджет, поступившие по КБК  11300000</t>
  </si>
  <si>
    <t>Исполнение по доходам бюджета Грязовецкого муниципального района за 2016 год в сравнении с 2015 годом  (тыс. руб.)</t>
  </si>
  <si>
    <t>Исполнено за 2015 год</t>
  </si>
  <si>
    <t>Рост (снижение) 2016г. к 2015г.</t>
  </si>
  <si>
    <t>% вып-я 2016 года к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</si>
</sst>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3"/>
      <name val="Arial Cyr"/>
      <charset val="204"/>
    </font>
    <font>
      <i/>
      <sz val="13"/>
      <name val="Arial Cyr"/>
      <charset val="204"/>
    </font>
    <font>
      <sz val="13"/>
      <name val="Arial Cyr"/>
      <charset val="204"/>
    </font>
    <font>
      <sz val="13"/>
      <name val="Arial"/>
      <family val="2"/>
      <charset val="204"/>
    </font>
    <font>
      <sz val="10.5"/>
      <name val="Arial Cyr"/>
      <charset val="204"/>
    </font>
    <font>
      <sz val="10.5"/>
      <name val="Arial"/>
      <family val="2"/>
      <charset val="204"/>
    </font>
    <font>
      <sz val="10.5"/>
      <name val="Times New Roman"/>
      <family val="1"/>
      <charset val="204"/>
    </font>
    <font>
      <b/>
      <sz val="10.5"/>
      <name val="Arial Cyr"/>
      <charset val="204"/>
    </font>
    <font>
      <sz val="12"/>
      <name val="Arial Cyr"/>
      <charset val="204"/>
    </font>
    <font>
      <b/>
      <sz val="10"/>
      <name val="Arial"/>
      <family val="2"/>
      <charset val="204"/>
    </font>
    <font>
      <b/>
      <i/>
      <sz val="13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8"/>
      <color indexed="8"/>
      <name val="Arial Cyr"/>
      <charset val="204"/>
    </font>
    <font>
      <sz val="13"/>
      <color indexed="8"/>
      <name val="Arial Cyr"/>
      <charset val="204"/>
    </font>
    <font>
      <b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8"/>
      <color indexed="10"/>
      <name val="Arial Cyr"/>
      <charset val="204"/>
    </font>
    <font>
      <sz val="12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64" fontId="6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4" fontId="8" fillId="0" borderId="2" xfId="0" applyNumberFormat="1" applyFont="1" applyBorder="1" applyAlignment="1">
      <alignment horizontal="right" wrapText="1"/>
    </xf>
    <xf numFmtId="164" fontId="16" fillId="0" borderId="1" xfId="0" applyNumberFormat="1" applyFont="1" applyBorder="1" applyAlignment="1">
      <alignment horizontal="right" wrapText="1"/>
    </xf>
    <xf numFmtId="49" fontId="17" fillId="0" borderId="1" xfId="0" applyNumberFormat="1" applyFont="1" applyBorder="1" applyAlignment="1">
      <alignment horizontal="left" vertical="center" wrapText="1"/>
    </xf>
    <xf numFmtId="49" fontId="18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 wrapText="1"/>
    </xf>
    <xf numFmtId="164" fontId="6" fillId="0" borderId="3" xfId="0" applyNumberFormat="1" applyFont="1" applyBorder="1" applyAlignment="1">
      <alignment horizontal="right" wrapText="1"/>
    </xf>
    <xf numFmtId="164" fontId="8" fillId="0" borderId="3" xfId="0" applyNumberFormat="1" applyFont="1" applyBorder="1" applyAlignment="1">
      <alignment horizontal="right" wrapText="1"/>
    </xf>
    <xf numFmtId="164" fontId="16" fillId="0" borderId="3" xfId="0" applyNumberFormat="1" applyFont="1" applyBorder="1" applyAlignment="1">
      <alignment horizontal="right" wrapText="1"/>
    </xf>
    <xf numFmtId="164" fontId="7" fillId="0" borderId="3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wrapText="1"/>
    </xf>
    <xf numFmtId="49" fontId="19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top" wrapText="1"/>
    </xf>
    <xf numFmtId="164" fontId="22" fillId="0" borderId="1" xfId="0" applyNumberFormat="1" applyFont="1" applyBorder="1" applyAlignment="1">
      <alignment horizontal="right" wrapText="1"/>
    </xf>
    <xf numFmtId="0" fontId="23" fillId="0" borderId="1" xfId="0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0" fontId="2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3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164" fontId="8" fillId="3" borderId="1" xfId="0" applyNumberFormat="1" applyFont="1" applyFill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164" fontId="25" fillId="0" borderId="1" xfId="0" applyNumberFormat="1" applyFont="1" applyBorder="1" applyAlignment="1">
      <alignment wrapText="1"/>
    </xf>
    <xf numFmtId="164" fontId="6" fillId="0" borderId="1" xfId="0" applyNumberFormat="1" applyFont="1" applyBorder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vertical="center" wrapText="1"/>
    </xf>
    <xf numFmtId="164" fontId="2" fillId="0" borderId="0" xfId="0" applyNumberFormat="1" applyFont="1" applyAlignment="1">
      <alignment vertical="top" wrapText="1"/>
    </xf>
    <xf numFmtId="164" fontId="8" fillId="3" borderId="1" xfId="0" applyNumberFormat="1" applyFont="1" applyFill="1" applyBorder="1" applyAlignment="1">
      <alignment vertical="center" wrapText="1"/>
    </xf>
    <xf numFmtId="164" fontId="8" fillId="3" borderId="1" xfId="0" applyNumberFormat="1" applyFont="1" applyFill="1" applyBorder="1" applyAlignment="1">
      <alignment horizontal="right" wrapText="1"/>
    </xf>
    <xf numFmtId="164" fontId="8" fillId="2" borderId="1" xfId="0" applyNumberFormat="1" applyFont="1" applyFill="1" applyBorder="1" applyAlignment="1">
      <alignment horizontal="right" wrapText="1"/>
    </xf>
    <xf numFmtId="164" fontId="30" fillId="3" borderId="1" xfId="0" applyNumberFormat="1" applyFont="1" applyFill="1" applyBorder="1" applyAlignment="1">
      <alignment horizontal="right" wrapText="1"/>
    </xf>
    <xf numFmtId="164" fontId="6" fillId="3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right" wrapText="1"/>
    </xf>
    <xf numFmtId="164" fontId="29" fillId="3" borderId="1" xfId="0" applyNumberFormat="1" applyFont="1" applyFill="1" applyBorder="1" applyAlignment="1">
      <alignment horizontal="right" wrapText="1"/>
    </xf>
    <xf numFmtId="164" fontId="6" fillId="2" borderId="3" xfId="0" applyNumberFormat="1" applyFont="1" applyFill="1" applyBorder="1" applyAlignment="1">
      <alignment horizontal="right" wrapText="1"/>
    </xf>
    <xf numFmtId="164" fontId="25" fillId="0" borderId="1" xfId="0" applyNumberFormat="1" applyFont="1" applyBorder="1" applyAlignment="1">
      <alignment horizontal="right" wrapText="1"/>
    </xf>
    <xf numFmtId="164" fontId="25" fillId="3" borderId="1" xfId="0" applyNumberFormat="1" applyFont="1" applyFill="1" applyBorder="1" applyAlignment="1">
      <alignment horizontal="right" wrapText="1"/>
    </xf>
    <xf numFmtId="164" fontId="25" fillId="2" borderId="1" xfId="0" applyNumberFormat="1" applyFont="1" applyFill="1" applyBorder="1" applyAlignment="1">
      <alignment horizontal="right" wrapText="1"/>
    </xf>
    <xf numFmtId="164" fontId="27" fillId="0" borderId="3" xfId="0" applyNumberFormat="1" applyFont="1" applyBorder="1" applyAlignment="1">
      <alignment horizontal="right" wrapText="1"/>
    </xf>
    <xf numFmtId="164" fontId="27" fillId="3" borderId="3" xfId="0" applyNumberFormat="1" applyFont="1" applyFill="1" applyBorder="1" applyAlignment="1">
      <alignment horizontal="right" wrapText="1"/>
    </xf>
    <xf numFmtId="164" fontId="27" fillId="2" borderId="3" xfId="0" applyNumberFormat="1" applyFont="1" applyFill="1" applyBorder="1" applyAlignment="1">
      <alignment horizontal="right" wrapText="1"/>
    </xf>
    <xf numFmtId="164" fontId="14" fillId="0" borderId="1" xfId="0" applyNumberFormat="1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164" fontId="32" fillId="0" borderId="1" xfId="0" applyNumberFormat="1" applyFont="1" applyBorder="1" applyAlignment="1">
      <alignment vertical="top" wrapText="1"/>
    </xf>
    <xf numFmtId="0" fontId="20" fillId="0" borderId="1" xfId="0" applyFont="1" applyBorder="1" applyAlignment="1">
      <alignment horizontal="center" vertical="center" wrapText="1"/>
    </xf>
    <xf numFmtId="164" fontId="29" fillId="3" borderId="1" xfId="0" applyNumberFormat="1" applyFont="1" applyFill="1" applyBorder="1" applyAlignment="1">
      <alignment vertical="center" wrapText="1"/>
    </xf>
    <xf numFmtId="164" fontId="29" fillId="3" borderId="1" xfId="0" applyNumberFormat="1" applyFont="1" applyFill="1" applyBorder="1" applyAlignment="1">
      <alignment wrapText="1"/>
    </xf>
    <xf numFmtId="164" fontId="30" fillId="3" borderId="1" xfId="0" applyNumberFormat="1" applyFont="1" applyFill="1" applyBorder="1" applyAlignment="1">
      <alignment wrapText="1"/>
    </xf>
    <xf numFmtId="164" fontId="14" fillId="0" borderId="1" xfId="0" applyNumberFormat="1" applyFont="1" applyBorder="1" applyAlignment="1">
      <alignment wrapText="1"/>
    </xf>
    <xf numFmtId="164" fontId="22" fillId="0" borderId="1" xfId="0" applyNumberFormat="1" applyFont="1" applyBorder="1" applyAlignment="1">
      <alignment wrapText="1"/>
    </xf>
    <xf numFmtId="164" fontId="28" fillId="4" borderId="1" xfId="0" applyNumberFormat="1" applyFont="1" applyFill="1" applyBorder="1" applyAlignment="1">
      <alignment vertical="center" wrapText="1"/>
    </xf>
    <xf numFmtId="164" fontId="28" fillId="4" borderId="1" xfId="0" applyNumberFormat="1" applyFont="1" applyFill="1" applyBorder="1" applyAlignment="1">
      <alignment wrapText="1"/>
    </xf>
    <xf numFmtId="164" fontId="29" fillId="3" borderId="4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Alignment="1">
      <alignment vertical="top" wrapText="1"/>
    </xf>
    <xf numFmtId="0" fontId="21" fillId="0" borderId="3" xfId="0" applyFont="1" applyBorder="1" applyAlignment="1">
      <alignment horizontal="center" vertical="center" wrapText="1"/>
    </xf>
    <xf numFmtId="164" fontId="22" fillId="0" borderId="3" xfId="0" applyNumberFormat="1" applyFont="1" applyBorder="1" applyAlignment="1">
      <alignment wrapText="1"/>
    </xf>
    <xf numFmtId="164" fontId="14" fillId="0" borderId="3" xfId="0" applyNumberFormat="1" applyFont="1" applyBorder="1" applyAlignment="1">
      <alignment wrapText="1"/>
    </xf>
    <xf numFmtId="0" fontId="22" fillId="0" borderId="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164" fontId="28" fillId="4" borderId="1" xfId="0" applyNumberFormat="1" applyFont="1" applyFill="1" applyBorder="1" applyAlignment="1">
      <alignment horizontal="right" wrapText="1"/>
    </xf>
    <xf numFmtId="164" fontId="14" fillId="0" borderId="3" xfId="0" applyNumberFormat="1" applyFont="1" applyBorder="1" applyAlignment="1">
      <alignment horizontal="right" wrapText="1"/>
    </xf>
    <xf numFmtId="0" fontId="31" fillId="0" borderId="0" xfId="0" applyFont="1" applyAlignment="1">
      <alignment horizontal="right" wrapText="1"/>
    </xf>
    <xf numFmtId="164" fontId="32" fillId="0" borderId="1" xfId="0" applyNumberFormat="1" applyFont="1" applyBorder="1" applyAlignment="1">
      <alignment horizontal="right" wrapText="1"/>
    </xf>
    <xf numFmtId="164" fontId="22" fillId="0" borderId="3" xfId="0" applyNumberFormat="1" applyFont="1" applyBorder="1" applyAlignment="1">
      <alignment horizontal="right" wrapText="1"/>
    </xf>
    <xf numFmtId="0" fontId="26" fillId="0" borderId="1" xfId="0" applyFont="1" applyBorder="1" applyAlignment="1">
      <alignment horizontal="right" wrapText="1"/>
    </xf>
    <xf numFmtId="0" fontId="20" fillId="0" borderId="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6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бЮДЖЕТ 2005 НОВ.КЛ.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бЮДЖЕТ 2005 НОВ" connectionId="5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бЮДЖЕТ 2005 НОВ" connectionId="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бЮДЖЕТ 2005 НОВ.КЛ.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sqref="A1:F1"/>
    </sheetView>
  </sheetViews>
  <sheetFormatPr defaultRowHeight="11.25" x14ac:dyDescent="0.2"/>
  <cols>
    <col min="1" max="1" width="15" style="1" customWidth="1"/>
    <col min="2" max="2" width="59.140625" style="1" customWidth="1"/>
    <col min="3" max="3" width="15.5703125" style="1" customWidth="1"/>
    <col min="4" max="4" width="13.7109375" style="1" customWidth="1"/>
    <col min="5" max="5" width="12.140625" style="1" customWidth="1"/>
    <col min="6" max="7" width="9.42578125" style="1" customWidth="1"/>
    <col min="8" max="8" width="30" style="1" customWidth="1"/>
    <col min="9" max="16384" width="9.140625" style="1"/>
  </cols>
  <sheetData>
    <row r="1" spans="1:8" ht="15.75" x14ac:dyDescent="0.2">
      <c r="A1" s="105" t="s">
        <v>157</v>
      </c>
      <c r="B1" s="105"/>
      <c r="C1" s="105"/>
      <c r="D1" s="105"/>
      <c r="E1" s="105"/>
      <c r="F1" s="105"/>
      <c r="G1" s="89"/>
    </row>
    <row r="2" spans="1:8" x14ac:dyDescent="0.2">
      <c r="A2" s="106" t="s">
        <v>59</v>
      </c>
      <c r="B2" s="108" t="s">
        <v>14</v>
      </c>
      <c r="C2" s="102" t="s">
        <v>159</v>
      </c>
      <c r="D2" s="102" t="s">
        <v>160</v>
      </c>
      <c r="E2" s="102" t="s">
        <v>154</v>
      </c>
      <c r="F2" s="104" t="s">
        <v>161</v>
      </c>
      <c r="G2" s="104" t="s">
        <v>143</v>
      </c>
      <c r="H2" s="102" t="s">
        <v>162</v>
      </c>
    </row>
    <row r="3" spans="1:8" ht="54.75" customHeight="1" x14ac:dyDescent="0.2">
      <c r="A3" s="107"/>
      <c r="B3" s="109"/>
      <c r="C3" s="103"/>
      <c r="D3" s="103"/>
      <c r="E3" s="103"/>
      <c r="F3" s="104"/>
      <c r="G3" s="104"/>
      <c r="H3" s="103"/>
    </row>
    <row r="4" spans="1:8" x14ac:dyDescent="0.2">
      <c r="A4" s="32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1">
        <v>7</v>
      </c>
      <c r="H4" s="31">
        <v>8</v>
      </c>
    </row>
    <row r="5" spans="1:8" ht="16.5" x14ac:dyDescent="0.2">
      <c r="A5" s="18" t="s">
        <v>31</v>
      </c>
      <c r="B5" s="90" t="s">
        <v>163</v>
      </c>
      <c r="C5" s="55">
        <v>254409</v>
      </c>
      <c r="D5" s="55">
        <v>265854.89999999997</v>
      </c>
      <c r="E5" s="55">
        <v>273674.10000000003</v>
      </c>
      <c r="F5" s="56">
        <v>102.94115323810095</v>
      </c>
      <c r="G5" s="56">
        <f>E5/C5*100</f>
        <v>107.57249153921443</v>
      </c>
      <c r="H5" s="3"/>
    </row>
    <row r="6" spans="1:8" ht="16.5" x14ac:dyDescent="0.25">
      <c r="A6" s="17"/>
      <c r="B6" s="91" t="s">
        <v>19</v>
      </c>
      <c r="C6" s="49">
        <v>241274</v>
      </c>
      <c r="D6" s="49">
        <v>237886.09999999998</v>
      </c>
      <c r="E6" s="49">
        <v>243613.7</v>
      </c>
      <c r="F6" s="56">
        <v>102.40770688157066</v>
      </c>
      <c r="G6" s="56">
        <f t="shared" ref="G6:G38" si="0">E6/C6*100</f>
        <v>100.96972736390993</v>
      </c>
      <c r="H6" s="3"/>
    </row>
    <row r="7" spans="1:8" ht="16.5" x14ac:dyDescent="0.25">
      <c r="A7" s="18" t="s">
        <v>34</v>
      </c>
      <c r="B7" s="37" t="s">
        <v>1</v>
      </c>
      <c r="C7" s="29">
        <v>187421</v>
      </c>
      <c r="D7" s="29">
        <v>188305.5</v>
      </c>
      <c r="E7" s="29">
        <v>193275</v>
      </c>
      <c r="F7" s="59">
        <v>102.63906258712572</v>
      </c>
      <c r="G7" s="56">
        <f t="shared" si="0"/>
        <v>103.12344934665806</v>
      </c>
      <c r="H7" s="3"/>
    </row>
    <row r="8" spans="1:8" ht="16.5" x14ac:dyDescent="0.25">
      <c r="A8" s="18" t="s">
        <v>37</v>
      </c>
      <c r="B8" s="7" t="s">
        <v>2</v>
      </c>
      <c r="C8" s="29">
        <v>187421</v>
      </c>
      <c r="D8" s="29">
        <v>188305.5</v>
      </c>
      <c r="E8" s="29">
        <v>193275</v>
      </c>
      <c r="F8" s="59">
        <v>102.63906258712572</v>
      </c>
      <c r="G8" s="56">
        <f t="shared" si="0"/>
        <v>103.12344934665806</v>
      </c>
      <c r="H8" s="3"/>
    </row>
    <row r="9" spans="1:8" ht="22.5" x14ac:dyDescent="0.25">
      <c r="A9" s="18" t="s">
        <v>130</v>
      </c>
      <c r="B9" s="37" t="s">
        <v>126</v>
      </c>
      <c r="C9" s="29">
        <v>15050</v>
      </c>
      <c r="D9" s="29">
        <v>16650</v>
      </c>
      <c r="E9" s="29">
        <v>17206.7</v>
      </c>
      <c r="F9" s="59">
        <v>103.34354354354356</v>
      </c>
      <c r="G9" s="56">
        <f t="shared" si="0"/>
        <v>114.33023255813954</v>
      </c>
      <c r="H9" s="3" t="s">
        <v>164</v>
      </c>
    </row>
    <row r="10" spans="1:8" ht="16.5" x14ac:dyDescent="0.25">
      <c r="A10" s="18" t="s">
        <v>38</v>
      </c>
      <c r="B10" s="43" t="s">
        <v>3</v>
      </c>
      <c r="C10" s="29">
        <v>35322</v>
      </c>
      <c r="D10" s="29">
        <v>30140.799999999999</v>
      </c>
      <c r="E10" s="29">
        <v>29909.699999999997</v>
      </c>
      <c r="F10" s="59">
        <v>99.233265208620864</v>
      </c>
      <c r="G10" s="56">
        <f t="shared" si="0"/>
        <v>84.677254968574829</v>
      </c>
      <c r="H10" s="3"/>
    </row>
    <row r="11" spans="1:8" ht="16.5" x14ac:dyDescent="0.25">
      <c r="A11" s="18" t="s">
        <v>140</v>
      </c>
      <c r="B11" s="7" t="s">
        <v>141</v>
      </c>
      <c r="C11" s="29">
        <v>11887</v>
      </c>
      <c r="D11" s="29">
        <v>11100</v>
      </c>
      <c r="E11" s="29">
        <v>10789.3</v>
      </c>
      <c r="F11" s="59">
        <v>97.200900900900905</v>
      </c>
      <c r="G11" s="56">
        <f t="shared" si="0"/>
        <v>90.765542188945901</v>
      </c>
      <c r="H11" s="3"/>
    </row>
    <row r="12" spans="1:8" ht="45" x14ac:dyDescent="0.25">
      <c r="A12" s="18" t="s">
        <v>113</v>
      </c>
      <c r="B12" s="7" t="s">
        <v>4</v>
      </c>
      <c r="C12" s="29">
        <v>23212</v>
      </c>
      <c r="D12" s="29">
        <v>18853.8</v>
      </c>
      <c r="E12" s="29">
        <v>18848.8</v>
      </c>
      <c r="F12" s="59">
        <v>99.97348014723822</v>
      </c>
      <c r="G12" s="56">
        <f t="shared" si="0"/>
        <v>81.202826124418408</v>
      </c>
      <c r="H12" s="3" t="s">
        <v>165</v>
      </c>
    </row>
    <row r="13" spans="1:8" ht="22.5" x14ac:dyDescent="0.25">
      <c r="A13" s="18" t="s">
        <v>111</v>
      </c>
      <c r="B13" s="7" t="s">
        <v>15</v>
      </c>
      <c r="C13" s="6">
        <v>55</v>
      </c>
      <c r="D13" s="6">
        <v>55</v>
      </c>
      <c r="E13" s="6">
        <v>106.8</v>
      </c>
      <c r="F13" s="60">
        <v>194.18181818181816</v>
      </c>
      <c r="G13" s="56">
        <f t="shared" si="0"/>
        <v>194.18181818181816</v>
      </c>
      <c r="H13" s="3" t="s">
        <v>166</v>
      </c>
    </row>
    <row r="14" spans="1:8" ht="27" x14ac:dyDescent="0.25">
      <c r="A14" s="18" t="s">
        <v>119</v>
      </c>
      <c r="B14" s="7" t="s">
        <v>65</v>
      </c>
      <c r="C14" s="6">
        <v>168</v>
      </c>
      <c r="D14" s="6">
        <v>132</v>
      </c>
      <c r="E14" s="6">
        <v>164.79999999999998</v>
      </c>
      <c r="F14" s="60">
        <v>124.84848484848483</v>
      </c>
      <c r="G14" s="56">
        <f t="shared" si="0"/>
        <v>98.095238095238074</v>
      </c>
      <c r="H14" s="3"/>
    </row>
    <row r="15" spans="1:8" ht="16.5" x14ac:dyDescent="0.25">
      <c r="A15" s="18" t="s">
        <v>39</v>
      </c>
      <c r="B15" s="45" t="s">
        <v>5</v>
      </c>
      <c r="C15" s="6">
        <v>3481</v>
      </c>
      <c r="D15" s="6">
        <v>2789.8</v>
      </c>
      <c r="E15" s="6">
        <v>3222</v>
      </c>
      <c r="F15" s="60">
        <v>115.4921499749086</v>
      </c>
      <c r="G15" s="56">
        <f t="shared" si="0"/>
        <v>92.559609307670215</v>
      </c>
      <c r="H15" s="3"/>
    </row>
    <row r="16" spans="1:8" ht="16.5" x14ac:dyDescent="0.25">
      <c r="A16" s="18" t="s">
        <v>40</v>
      </c>
      <c r="B16" s="45" t="s">
        <v>25</v>
      </c>
      <c r="C16" s="4"/>
      <c r="D16" s="4"/>
      <c r="E16" s="6">
        <v>0.3</v>
      </c>
      <c r="F16" s="60"/>
      <c r="G16" s="56"/>
      <c r="H16" s="3"/>
    </row>
    <row r="17" spans="1:8" ht="16.5" x14ac:dyDescent="0.25">
      <c r="A17" s="18"/>
      <c r="B17" s="92" t="s">
        <v>20</v>
      </c>
      <c r="C17" s="4">
        <v>13135</v>
      </c>
      <c r="D17" s="4">
        <v>27968.799999999999</v>
      </c>
      <c r="E17" s="4">
        <v>30060.399999999998</v>
      </c>
      <c r="F17" s="63">
        <v>107.47833299962815</v>
      </c>
      <c r="G17" s="56">
        <f t="shared" si="0"/>
        <v>228.857251617815</v>
      </c>
      <c r="H17" s="3"/>
    </row>
    <row r="18" spans="1:8" ht="40.5" x14ac:dyDescent="0.25">
      <c r="A18" s="18" t="s">
        <v>41</v>
      </c>
      <c r="B18" s="37" t="s">
        <v>6</v>
      </c>
      <c r="C18" s="6">
        <v>3374</v>
      </c>
      <c r="D18" s="6">
        <v>8404</v>
      </c>
      <c r="E18" s="6">
        <v>9319.6</v>
      </c>
      <c r="F18" s="60">
        <v>110.89481199428843</v>
      </c>
      <c r="G18" s="63">
        <f t="shared" si="0"/>
        <v>276.21813870776526</v>
      </c>
      <c r="H18" s="3"/>
    </row>
    <row r="19" spans="1:8" ht="54" x14ac:dyDescent="0.25">
      <c r="A19" s="18" t="s">
        <v>131</v>
      </c>
      <c r="B19" s="7" t="s">
        <v>23</v>
      </c>
      <c r="C19" s="6">
        <v>2005</v>
      </c>
      <c r="D19" s="6">
        <v>6041.2</v>
      </c>
      <c r="E19" s="6">
        <v>6694</v>
      </c>
      <c r="F19" s="60">
        <v>110.80580017215122</v>
      </c>
      <c r="G19" s="50">
        <f t="shared" si="0"/>
        <v>333.86533665835412</v>
      </c>
      <c r="H19" s="3" t="s">
        <v>167</v>
      </c>
    </row>
    <row r="20" spans="1:8" ht="54" x14ac:dyDescent="0.25">
      <c r="A20" s="18" t="s">
        <v>44</v>
      </c>
      <c r="B20" s="7" t="s">
        <v>26</v>
      </c>
      <c r="C20" s="6">
        <v>262</v>
      </c>
      <c r="D20" s="6">
        <v>299.2</v>
      </c>
      <c r="E20" s="6">
        <v>314.89999999999998</v>
      </c>
      <c r="F20" s="60">
        <v>105.24732620320856</v>
      </c>
      <c r="G20" s="50">
        <f t="shared" si="0"/>
        <v>120.19083969465647</v>
      </c>
      <c r="H20" s="3" t="s">
        <v>167</v>
      </c>
    </row>
    <row r="21" spans="1:8" ht="45" x14ac:dyDescent="0.25">
      <c r="A21" s="18" t="s">
        <v>128</v>
      </c>
      <c r="B21" s="7" t="s">
        <v>129</v>
      </c>
      <c r="C21" s="6">
        <v>1107</v>
      </c>
      <c r="D21" s="6">
        <v>1107</v>
      </c>
      <c r="E21" s="6">
        <v>1319.6</v>
      </c>
      <c r="F21" s="60">
        <v>119.20505871725382</v>
      </c>
      <c r="G21" s="50">
        <f t="shared" si="0"/>
        <v>119.20505871725382</v>
      </c>
      <c r="H21" s="3" t="s">
        <v>168</v>
      </c>
    </row>
    <row r="22" spans="1:8" ht="27" x14ac:dyDescent="0.25">
      <c r="A22" s="18" t="s">
        <v>46</v>
      </c>
      <c r="B22" s="7" t="s">
        <v>24</v>
      </c>
      <c r="C22" s="6">
        <v>0</v>
      </c>
      <c r="D22" s="6">
        <v>956.6</v>
      </c>
      <c r="E22" s="6">
        <v>991.1</v>
      </c>
      <c r="F22" s="60">
        <v>103.60652310265523</v>
      </c>
      <c r="G22" s="63"/>
      <c r="H22" s="3"/>
    </row>
    <row r="23" spans="1:8" ht="27" x14ac:dyDescent="0.25">
      <c r="A23" s="18" t="s">
        <v>47</v>
      </c>
      <c r="B23" s="43" t="s">
        <v>7</v>
      </c>
      <c r="C23" s="6">
        <v>825</v>
      </c>
      <c r="D23" s="6">
        <v>2262.8000000000002</v>
      </c>
      <c r="E23" s="6">
        <v>2530.9</v>
      </c>
      <c r="F23" s="60">
        <v>111.84815273112957</v>
      </c>
      <c r="G23" s="63">
        <f t="shared" si="0"/>
        <v>306.77575757575755</v>
      </c>
      <c r="H23" s="3"/>
    </row>
    <row r="24" spans="1:8" ht="22.5" x14ac:dyDescent="0.25">
      <c r="A24" s="18" t="s">
        <v>48</v>
      </c>
      <c r="B24" s="45" t="s">
        <v>8</v>
      </c>
      <c r="C24" s="6">
        <v>825</v>
      </c>
      <c r="D24" s="6">
        <v>2262.8000000000002</v>
      </c>
      <c r="E24" s="6">
        <v>2530.9</v>
      </c>
      <c r="F24" s="60">
        <v>111.84815273112957</v>
      </c>
      <c r="G24" s="63">
        <f t="shared" si="0"/>
        <v>306.77575757575755</v>
      </c>
      <c r="H24" s="3" t="s">
        <v>169</v>
      </c>
    </row>
    <row r="25" spans="1:8" ht="33.75" x14ac:dyDescent="0.25">
      <c r="A25" s="18" t="s">
        <v>70</v>
      </c>
      <c r="B25" s="45" t="s">
        <v>177</v>
      </c>
      <c r="C25" s="6">
        <v>50</v>
      </c>
      <c r="D25" s="6">
        <v>50</v>
      </c>
      <c r="E25" s="6">
        <v>372.3</v>
      </c>
      <c r="F25" s="60">
        <v>744.6</v>
      </c>
      <c r="G25" s="63">
        <f t="shared" si="0"/>
        <v>744.6</v>
      </c>
      <c r="H25" s="3" t="s">
        <v>170</v>
      </c>
    </row>
    <row r="26" spans="1:8" ht="27" x14ac:dyDescent="0.25">
      <c r="A26" s="18" t="s">
        <v>49</v>
      </c>
      <c r="B26" s="37" t="s">
        <v>9</v>
      </c>
      <c r="C26" s="6">
        <v>5792</v>
      </c>
      <c r="D26" s="6">
        <v>14746</v>
      </c>
      <c r="E26" s="6">
        <v>15428.300000000001</v>
      </c>
      <c r="F26" s="60">
        <v>104.62701749627018</v>
      </c>
      <c r="G26" s="63">
        <f t="shared" si="0"/>
        <v>266.37258287292821</v>
      </c>
      <c r="H26" s="3"/>
    </row>
    <row r="27" spans="1:8" ht="45" x14ac:dyDescent="0.25">
      <c r="A27" s="18" t="s">
        <v>118</v>
      </c>
      <c r="B27" s="7" t="s">
        <v>13</v>
      </c>
      <c r="C27" s="6">
        <v>4692</v>
      </c>
      <c r="D27" s="6">
        <v>11688.7</v>
      </c>
      <c r="E27" s="6">
        <v>12072.5</v>
      </c>
      <c r="F27" s="60">
        <v>103.28351313661912</v>
      </c>
      <c r="G27" s="63">
        <f t="shared" si="0"/>
        <v>257.29965899403237</v>
      </c>
      <c r="H27" s="3" t="s">
        <v>171</v>
      </c>
    </row>
    <row r="28" spans="1:8" ht="45" x14ac:dyDescent="0.25">
      <c r="A28" s="18" t="s">
        <v>132</v>
      </c>
      <c r="B28" s="7" t="s">
        <v>18</v>
      </c>
      <c r="C28" s="6">
        <v>1488.4</v>
      </c>
      <c r="D28" s="6">
        <v>3057.3</v>
      </c>
      <c r="E28" s="6">
        <v>3355.8</v>
      </c>
      <c r="F28" s="60">
        <v>109.76351682857424</v>
      </c>
      <c r="G28" s="63">
        <f t="shared" si="0"/>
        <v>225.46358505778014</v>
      </c>
      <c r="H28" s="3" t="s">
        <v>172</v>
      </c>
    </row>
    <row r="29" spans="1:8" ht="33.75" x14ac:dyDescent="0.25">
      <c r="A29" s="18" t="s">
        <v>51</v>
      </c>
      <c r="B29" s="43" t="s">
        <v>10</v>
      </c>
      <c r="C29" s="6">
        <v>3176</v>
      </c>
      <c r="D29" s="6">
        <v>2506</v>
      </c>
      <c r="E29" s="6">
        <v>2340.1999999999998</v>
      </c>
      <c r="F29" s="60">
        <v>93.383878691141248</v>
      </c>
      <c r="G29" s="63">
        <f t="shared" si="0"/>
        <v>73.683879093198996</v>
      </c>
      <c r="H29" s="3" t="s">
        <v>173</v>
      </c>
    </row>
    <row r="30" spans="1:8" ht="22.5" x14ac:dyDescent="0.25">
      <c r="A30" s="18" t="s">
        <v>52</v>
      </c>
      <c r="B30" s="43" t="s">
        <v>11</v>
      </c>
      <c r="C30" s="6">
        <v>115</v>
      </c>
      <c r="D30" s="6">
        <v>0</v>
      </c>
      <c r="E30" s="6">
        <v>69.099999999999994</v>
      </c>
      <c r="F30" s="60"/>
      <c r="G30" s="63">
        <f t="shared" si="0"/>
        <v>60.086956521739118</v>
      </c>
      <c r="H30" s="3" t="s">
        <v>174</v>
      </c>
    </row>
    <row r="31" spans="1:8" ht="16.5" x14ac:dyDescent="0.25">
      <c r="A31" s="17" t="s">
        <v>55</v>
      </c>
      <c r="B31" s="43" t="s">
        <v>12</v>
      </c>
      <c r="C31" s="67">
        <v>460513</v>
      </c>
      <c r="D31" s="67">
        <v>554129</v>
      </c>
      <c r="E31" s="67">
        <v>492623.6</v>
      </c>
      <c r="F31" s="63">
        <v>88.900526772646799</v>
      </c>
      <c r="G31" s="63">
        <f t="shared" si="0"/>
        <v>106.972789041786</v>
      </c>
      <c r="H31" s="3"/>
    </row>
    <row r="32" spans="1:8" ht="16.5" x14ac:dyDescent="0.25">
      <c r="A32" s="18" t="s">
        <v>123</v>
      </c>
      <c r="B32" s="35" t="s">
        <v>124</v>
      </c>
      <c r="C32" s="70">
        <v>55859.6</v>
      </c>
      <c r="D32" s="70">
        <v>58806.2</v>
      </c>
      <c r="E32" s="70">
        <v>58806.2</v>
      </c>
      <c r="F32" s="60">
        <v>100</v>
      </c>
      <c r="G32" s="63">
        <f t="shared" si="0"/>
        <v>105.27501092023573</v>
      </c>
      <c r="H32" s="3"/>
    </row>
    <row r="33" spans="1:8" ht="45" x14ac:dyDescent="0.25">
      <c r="A33" s="18" t="s">
        <v>57</v>
      </c>
      <c r="B33" s="7" t="s">
        <v>114</v>
      </c>
      <c r="C33" s="70">
        <v>90657.5</v>
      </c>
      <c r="D33" s="70">
        <v>184192.7</v>
      </c>
      <c r="E33" s="6">
        <v>123086.3</v>
      </c>
      <c r="F33" s="60">
        <v>66.824743868785248</v>
      </c>
      <c r="G33" s="63">
        <f t="shared" si="0"/>
        <v>135.77067534401456</v>
      </c>
      <c r="H33" s="3" t="s">
        <v>175</v>
      </c>
    </row>
    <row r="34" spans="1:8" ht="16.5" x14ac:dyDescent="0.25">
      <c r="A34" s="18" t="s">
        <v>58</v>
      </c>
      <c r="B34" s="10" t="s">
        <v>17</v>
      </c>
      <c r="C34" s="70">
        <v>300301.40000000002</v>
      </c>
      <c r="D34" s="70">
        <v>296684.5</v>
      </c>
      <c r="E34" s="6">
        <v>296633.7</v>
      </c>
      <c r="F34" s="60">
        <v>99.982877433772245</v>
      </c>
      <c r="G34" s="63">
        <f t="shared" si="0"/>
        <v>98.778660372545716</v>
      </c>
      <c r="H34" s="3"/>
    </row>
    <row r="35" spans="1:8" ht="27" x14ac:dyDescent="0.25">
      <c r="A35" s="18" t="s">
        <v>120</v>
      </c>
      <c r="B35" s="10" t="s">
        <v>139</v>
      </c>
      <c r="C35" s="70">
        <v>13694.5</v>
      </c>
      <c r="D35" s="70">
        <v>13638</v>
      </c>
      <c r="E35" s="6">
        <v>13638</v>
      </c>
      <c r="F35" s="60">
        <v>100</v>
      </c>
      <c r="G35" s="63">
        <f t="shared" si="0"/>
        <v>99.58742560882105</v>
      </c>
      <c r="H35" s="3"/>
    </row>
    <row r="36" spans="1:8" ht="22.5" x14ac:dyDescent="0.25">
      <c r="A36" s="18" t="s">
        <v>121</v>
      </c>
      <c r="B36" s="7" t="s">
        <v>122</v>
      </c>
      <c r="C36" s="70">
        <v>0</v>
      </c>
      <c r="D36" s="70">
        <v>807.6</v>
      </c>
      <c r="E36" s="6">
        <v>807.6</v>
      </c>
      <c r="F36" s="60">
        <v>100</v>
      </c>
      <c r="G36" s="63"/>
      <c r="H36" s="3" t="s">
        <v>176</v>
      </c>
    </row>
    <row r="37" spans="1:8" ht="43.5" customHeight="1" x14ac:dyDescent="0.25">
      <c r="A37" s="19" t="s">
        <v>102</v>
      </c>
      <c r="B37" s="7" t="s">
        <v>103</v>
      </c>
      <c r="C37" s="70"/>
      <c r="D37" s="70"/>
      <c r="E37" s="6">
        <v>-348.2</v>
      </c>
      <c r="F37" s="60"/>
      <c r="G37" s="63"/>
      <c r="H37" s="3" t="s">
        <v>178</v>
      </c>
    </row>
    <row r="38" spans="1:8" ht="16.5" x14ac:dyDescent="0.25">
      <c r="A38" s="3"/>
      <c r="B38" s="44" t="s">
        <v>125</v>
      </c>
      <c r="C38" s="67">
        <v>714922</v>
      </c>
      <c r="D38" s="67">
        <v>819983.89999999991</v>
      </c>
      <c r="E38" s="67">
        <v>766297.7</v>
      </c>
      <c r="F38" s="63">
        <v>93.452773889828819</v>
      </c>
      <c r="G38" s="63">
        <f t="shared" si="0"/>
        <v>107.18619653612562</v>
      </c>
      <c r="H38" s="3"/>
    </row>
  </sheetData>
  <mergeCells count="9">
    <mergeCell ref="H2:H3"/>
    <mergeCell ref="G2:G3"/>
    <mergeCell ref="D2:D3"/>
    <mergeCell ref="A1:F1"/>
    <mergeCell ref="A2:A3"/>
    <mergeCell ref="B2:B3"/>
    <mergeCell ref="E2:E3"/>
    <mergeCell ref="F2:F3"/>
    <mergeCell ref="C2:C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J31" sqref="J31"/>
    </sheetView>
  </sheetViews>
  <sheetFormatPr defaultRowHeight="11.25" x14ac:dyDescent="0.2"/>
  <cols>
    <col min="1" max="1" width="14.7109375" style="1" customWidth="1"/>
    <col min="2" max="2" width="6.85546875" style="1" hidden="1" customWidth="1"/>
    <col min="3" max="3" width="2.5703125" style="1" hidden="1" customWidth="1"/>
    <col min="4" max="4" width="59" style="1" customWidth="1"/>
    <col min="5" max="5" width="14.28515625" style="1" customWidth="1"/>
    <col min="6" max="6" width="13.7109375" style="1" customWidth="1"/>
    <col min="7" max="7" width="10.85546875" style="1" hidden="1" customWidth="1"/>
    <col min="8" max="8" width="12.140625" style="1" customWidth="1"/>
    <col min="9" max="9" width="10.42578125" style="1" hidden="1" customWidth="1"/>
    <col min="10" max="10" width="9.42578125" style="1" customWidth="1"/>
    <col min="11" max="11" width="10.7109375" style="1" hidden="1" customWidth="1"/>
    <col min="12" max="12" width="10.85546875" style="42" hidden="1" customWidth="1"/>
    <col min="13" max="13" width="8.140625" style="1" hidden="1" customWidth="1"/>
    <col min="14" max="14" width="10.42578125" style="1" hidden="1" customWidth="1"/>
    <col min="15" max="15" width="11.5703125" style="1" hidden="1" customWidth="1"/>
    <col min="16" max="17" width="11.28515625" style="1" hidden="1" customWidth="1"/>
    <col min="18" max="18" width="12" style="1" hidden="1" customWidth="1"/>
    <col min="19" max="19" width="9.140625" style="1" hidden="1" customWidth="1"/>
    <col min="20" max="20" width="12.5703125" style="1" hidden="1" customWidth="1"/>
    <col min="21" max="21" width="9.85546875" style="1" hidden="1" customWidth="1"/>
    <col min="22" max="22" width="11.28515625" style="1" hidden="1" customWidth="1"/>
    <col min="23" max="23" width="11.7109375" style="1" hidden="1" customWidth="1"/>
    <col min="24" max="24" width="11.85546875" style="1" hidden="1" customWidth="1"/>
    <col min="25" max="25" width="12.28515625" style="1" customWidth="1"/>
    <col min="26" max="26" width="10" style="1" bestFit="1" customWidth="1"/>
    <col min="27" max="16384" width="9.140625" style="1"/>
  </cols>
  <sheetData>
    <row r="1" spans="1:26" ht="42" customHeight="1" x14ac:dyDescent="0.2">
      <c r="A1" s="105" t="s">
        <v>179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</row>
    <row r="2" spans="1:26" ht="33.75" customHeight="1" x14ac:dyDescent="0.2">
      <c r="A2" s="106" t="s">
        <v>59</v>
      </c>
      <c r="B2" s="110"/>
      <c r="C2" s="111"/>
      <c r="D2" s="108" t="s">
        <v>14</v>
      </c>
      <c r="E2" s="104" t="s">
        <v>180</v>
      </c>
      <c r="F2" s="102" t="s">
        <v>158</v>
      </c>
      <c r="G2" s="102" t="s">
        <v>144</v>
      </c>
      <c r="H2" s="102" t="s">
        <v>154</v>
      </c>
      <c r="I2" s="104" t="s">
        <v>143</v>
      </c>
      <c r="J2" s="104" t="s">
        <v>142</v>
      </c>
      <c r="K2" s="104" t="s">
        <v>148</v>
      </c>
      <c r="L2" s="118" t="s">
        <v>145</v>
      </c>
      <c r="M2" s="104" t="s">
        <v>146</v>
      </c>
      <c r="N2" s="102" t="s">
        <v>116</v>
      </c>
      <c r="O2" s="104" t="s">
        <v>117</v>
      </c>
      <c r="P2" s="104" t="s">
        <v>150</v>
      </c>
      <c r="Q2" s="118" t="s">
        <v>152</v>
      </c>
      <c r="R2" s="104" t="s">
        <v>151</v>
      </c>
      <c r="T2" s="104" t="s">
        <v>153</v>
      </c>
      <c r="U2" s="104" t="s">
        <v>148</v>
      </c>
      <c r="V2" s="93"/>
      <c r="W2" s="104" t="s">
        <v>147</v>
      </c>
      <c r="X2" s="117" t="s">
        <v>149</v>
      </c>
      <c r="Y2" s="102" t="s">
        <v>181</v>
      </c>
      <c r="Z2" s="104" t="s">
        <v>182</v>
      </c>
    </row>
    <row r="3" spans="1:26" ht="30.75" customHeight="1" x14ac:dyDescent="0.2">
      <c r="A3" s="107"/>
      <c r="B3" s="112"/>
      <c r="C3" s="113"/>
      <c r="D3" s="109"/>
      <c r="E3" s="104"/>
      <c r="F3" s="103"/>
      <c r="G3" s="103"/>
      <c r="H3" s="103"/>
      <c r="I3" s="104"/>
      <c r="J3" s="104"/>
      <c r="K3" s="104"/>
      <c r="L3" s="119"/>
      <c r="M3" s="104"/>
      <c r="N3" s="103"/>
      <c r="O3" s="104"/>
      <c r="P3" s="104"/>
      <c r="Q3" s="119"/>
      <c r="R3" s="104"/>
      <c r="T3" s="104"/>
      <c r="U3" s="104"/>
      <c r="V3" s="93"/>
      <c r="W3" s="104"/>
      <c r="X3" s="117"/>
      <c r="Y3" s="103"/>
      <c r="Z3" s="104"/>
    </row>
    <row r="4" spans="1:26" ht="12.75" customHeight="1" x14ac:dyDescent="0.2">
      <c r="A4" s="114">
        <v>1</v>
      </c>
      <c r="B4" s="115"/>
      <c r="C4" s="116"/>
      <c r="D4" s="31">
        <v>2</v>
      </c>
      <c r="E4" s="31">
        <v>3</v>
      </c>
      <c r="F4" s="31">
        <v>4</v>
      </c>
      <c r="G4" s="31">
        <v>4</v>
      </c>
      <c r="H4" s="31">
        <v>5</v>
      </c>
      <c r="I4" s="31">
        <v>5</v>
      </c>
      <c r="J4" s="31">
        <v>6</v>
      </c>
      <c r="K4" s="31">
        <v>6</v>
      </c>
      <c r="L4" s="41">
        <v>7</v>
      </c>
      <c r="M4" s="31">
        <v>8</v>
      </c>
      <c r="N4" s="31">
        <v>8</v>
      </c>
      <c r="O4" s="31">
        <v>9</v>
      </c>
      <c r="P4" s="31">
        <v>9</v>
      </c>
      <c r="Q4" s="31"/>
      <c r="R4" s="31">
        <v>10</v>
      </c>
      <c r="T4" s="31">
        <v>11</v>
      </c>
      <c r="U4" s="31">
        <v>12</v>
      </c>
      <c r="V4" s="31"/>
      <c r="W4" s="31">
        <v>13</v>
      </c>
      <c r="X4" s="86">
        <v>14</v>
      </c>
      <c r="Y4" s="31">
        <v>7</v>
      </c>
      <c r="Z4" s="31">
        <v>8</v>
      </c>
    </row>
    <row r="5" spans="1:26" ht="17.25" customHeight="1" x14ac:dyDescent="0.3">
      <c r="A5" s="18" t="s">
        <v>31</v>
      </c>
      <c r="B5" s="27" t="s">
        <v>32</v>
      </c>
      <c r="C5" s="27" t="s">
        <v>33</v>
      </c>
      <c r="D5" s="94" t="s">
        <v>0</v>
      </c>
      <c r="E5" s="4">
        <v>262286.3</v>
      </c>
      <c r="F5" s="4">
        <f>SUM(F6,F21)</f>
        <v>265854.89999999997</v>
      </c>
      <c r="G5" s="4">
        <f>SUM(G6,G21)</f>
        <v>247396.09999999998</v>
      </c>
      <c r="H5" s="4">
        <f>SUM(H6,H21)</f>
        <v>273674.10000000003</v>
      </c>
      <c r="I5" s="63" t="e">
        <f>H5/#REF!*100</f>
        <v>#REF!</v>
      </c>
      <c r="J5" s="63">
        <f t="shared" ref="J5:J19" si="0">H5/F5*100</f>
        <v>102.94115323810095</v>
      </c>
      <c r="K5" s="64">
        <f>SUM(K6,K21)</f>
        <v>22653.3</v>
      </c>
      <c r="L5" s="64">
        <f>SUM(L6,L21)</f>
        <v>26274.199999999997</v>
      </c>
      <c r="M5" s="65">
        <f t="shared" ref="M5:M41" si="1">L5/K5*100</f>
        <v>115.98398467331469</v>
      </c>
      <c r="N5" s="63" t="e">
        <f>#REF!-#REF!</f>
        <v>#REF!</v>
      </c>
      <c r="O5" s="63" t="e">
        <f>#REF!/#REF!*100</f>
        <v>#REF!</v>
      </c>
      <c r="P5" s="63" t="e">
        <f>P6+P21</f>
        <v>#REF!</v>
      </c>
      <c r="Q5" s="4">
        <f t="shared" ref="Q5:Q39" si="2">K5+G5</f>
        <v>270049.39999999997</v>
      </c>
      <c r="R5" s="4">
        <f t="shared" ref="R5:R39" si="3">Q5-F5</f>
        <v>4194.5</v>
      </c>
      <c r="S5" s="95"/>
      <c r="T5" s="13">
        <f t="shared" ref="T5:T39" si="4">H5-F5</f>
        <v>7819.2000000000698</v>
      </c>
      <c r="U5" s="96" t="e">
        <f t="shared" ref="U5:U39" si="5">L5+P5</f>
        <v>#REF!</v>
      </c>
      <c r="V5" s="96">
        <f t="shared" ref="V5:V39" si="6">H5+T5</f>
        <v>281493.3000000001</v>
      </c>
      <c r="W5" s="13" t="e">
        <f t="shared" ref="W5:W39" si="7">H5+P5-F5</f>
        <v>#REF!</v>
      </c>
      <c r="X5" s="97" t="e">
        <f t="shared" ref="X5:X24" si="8">W5/F5*100</f>
        <v>#REF!</v>
      </c>
      <c r="Y5" s="4">
        <f>H5-E5</f>
        <v>11387.800000000047</v>
      </c>
      <c r="Z5" s="63">
        <f>H5/E5*100</f>
        <v>104.34174411702024</v>
      </c>
    </row>
    <row r="6" spans="1:26" ht="21.6" customHeight="1" x14ac:dyDescent="0.3">
      <c r="A6" s="17"/>
      <c r="B6" s="27"/>
      <c r="C6" s="27"/>
      <c r="D6" s="39" t="s">
        <v>19</v>
      </c>
      <c r="E6" s="4">
        <v>241787.3</v>
      </c>
      <c r="F6" s="4">
        <f>SUM(F7,F11,F12,F19,F20)</f>
        <v>237886.09999999998</v>
      </c>
      <c r="G6" s="4">
        <f>SUM(G7,G11,G12,G19,G20)</f>
        <v>219430.09999999998</v>
      </c>
      <c r="H6" s="4">
        <f>SUM(H7,H11,H12,H19,H20)</f>
        <v>243613.7</v>
      </c>
      <c r="I6" s="63" t="e">
        <f>H6/#REF!*100</f>
        <v>#REF!</v>
      </c>
      <c r="J6" s="63">
        <f t="shared" si="0"/>
        <v>102.40770688157066</v>
      </c>
      <c r="K6" s="64">
        <f>SUM(K7,K11,K12,K19,K20)</f>
        <v>20579.599999999999</v>
      </c>
      <c r="L6" s="64">
        <f>SUM(L7,L11,L12,L19,L20)</f>
        <v>24179.999999999996</v>
      </c>
      <c r="M6" s="65">
        <f t="shared" si="1"/>
        <v>117.49499504363543</v>
      </c>
      <c r="N6" s="63" t="e">
        <f>#REF!-#REF!</f>
        <v>#REF!</v>
      </c>
      <c r="O6" s="63" t="e">
        <f>#REF!/#REF!*100</f>
        <v>#REF!</v>
      </c>
      <c r="P6" s="63" t="e">
        <f>SUM(P7,P11,P12,P19,P20)</f>
        <v>#REF!</v>
      </c>
      <c r="Q6" s="4">
        <f t="shared" si="2"/>
        <v>240009.69999999998</v>
      </c>
      <c r="R6" s="4">
        <f t="shared" si="3"/>
        <v>2123.6000000000058</v>
      </c>
      <c r="S6" s="95"/>
      <c r="T6" s="13">
        <f t="shared" si="4"/>
        <v>5727.6000000000349</v>
      </c>
      <c r="U6" s="96" t="e">
        <f t="shared" si="5"/>
        <v>#REF!</v>
      </c>
      <c r="V6" s="96">
        <f t="shared" si="6"/>
        <v>249341.30000000005</v>
      </c>
      <c r="W6" s="13" t="e">
        <f t="shared" si="7"/>
        <v>#REF!</v>
      </c>
      <c r="X6" s="97" t="e">
        <f t="shared" si="8"/>
        <v>#REF!</v>
      </c>
      <c r="Y6" s="4">
        <f t="shared" ref="Y6:Y51" si="9">H6-E6</f>
        <v>1826.4000000000233</v>
      </c>
      <c r="Z6" s="63">
        <f t="shared" ref="Z6:Z51" si="10">H6/E6*100</f>
        <v>100.75537466194461</v>
      </c>
    </row>
    <row r="7" spans="1:26" ht="15.75" customHeight="1" x14ac:dyDescent="0.25">
      <c r="A7" s="18" t="s">
        <v>34</v>
      </c>
      <c r="B7" s="27" t="s">
        <v>32</v>
      </c>
      <c r="C7" s="27" t="s">
        <v>35</v>
      </c>
      <c r="D7" s="37" t="s">
        <v>1</v>
      </c>
      <c r="E7" s="6">
        <v>211165</v>
      </c>
      <c r="F7" s="6">
        <f>F10</f>
        <v>188305.5</v>
      </c>
      <c r="G7" s="6">
        <f>G10</f>
        <v>171230.9</v>
      </c>
      <c r="H7" s="6">
        <f>G7+L7</f>
        <v>193275</v>
      </c>
      <c r="I7" s="60" t="e">
        <f>H7/#REF!*100</f>
        <v>#REF!</v>
      </c>
      <c r="J7" s="60">
        <f t="shared" si="0"/>
        <v>102.63906258712572</v>
      </c>
      <c r="K7" s="61">
        <f>K10</f>
        <v>18135</v>
      </c>
      <c r="L7" s="61">
        <f>L10</f>
        <v>22044.1</v>
      </c>
      <c r="M7" s="62">
        <f t="shared" si="1"/>
        <v>121.55555555555554</v>
      </c>
      <c r="N7" s="60" t="e">
        <f>#REF!-#REF!</f>
        <v>#REF!</v>
      </c>
      <c r="O7" s="60" t="e">
        <f>#REF!/#REF!*100</f>
        <v>#REF!</v>
      </c>
      <c r="P7" s="60">
        <f>P10</f>
        <v>2142.1</v>
      </c>
      <c r="Q7" s="6">
        <f t="shared" si="2"/>
        <v>189365.9</v>
      </c>
      <c r="R7" s="6">
        <f t="shared" si="3"/>
        <v>1060.3999999999942</v>
      </c>
      <c r="S7" s="95"/>
      <c r="T7" s="13">
        <f t="shared" si="4"/>
        <v>4969.5</v>
      </c>
      <c r="U7" s="96">
        <f t="shared" si="5"/>
        <v>24186.199999999997</v>
      </c>
      <c r="V7" s="96">
        <f t="shared" si="6"/>
        <v>198244.5</v>
      </c>
      <c r="W7" s="13">
        <f t="shared" si="7"/>
        <v>7111.6000000000058</v>
      </c>
      <c r="X7" s="97">
        <f t="shared" si="8"/>
        <v>3.7766289354267428</v>
      </c>
      <c r="Y7" s="6">
        <f t="shared" si="9"/>
        <v>-17890</v>
      </c>
      <c r="Z7" s="60">
        <f t="shared" si="10"/>
        <v>91.527952075391283</v>
      </c>
    </row>
    <row r="8" spans="1:26" ht="18" hidden="1" customHeight="1" x14ac:dyDescent="0.25">
      <c r="A8" s="18" t="s">
        <v>36</v>
      </c>
      <c r="B8" s="28" t="s">
        <v>32</v>
      </c>
      <c r="C8" s="28" t="s">
        <v>35</v>
      </c>
      <c r="D8" s="7" t="s">
        <v>16</v>
      </c>
      <c r="E8" s="6">
        <v>0</v>
      </c>
      <c r="F8" s="6"/>
      <c r="G8" s="6">
        <v>0</v>
      </c>
      <c r="H8" s="6">
        <f>G8+L8</f>
        <v>0</v>
      </c>
      <c r="I8" s="60" t="e">
        <f>H8/#REF!*100</f>
        <v>#REF!</v>
      </c>
      <c r="J8" s="60" t="e">
        <f t="shared" si="0"/>
        <v>#DIV/0!</v>
      </c>
      <c r="K8" s="61"/>
      <c r="L8" s="61"/>
      <c r="M8" s="62" t="e">
        <f t="shared" si="1"/>
        <v>#DIV/0!</v>
      </c>
      <c r="N8" s="60" t="e">
        <f>#REF!-#REF!</f>
        <v>#REF!</v>
      </c>
      <c r="O8" s="60" t="e">
        <f>#REF!/#REF!*100</f>
        <v>#REF!</v>
      </c>
      <c r="P8" s="60" t="e">
        <f>#REF!-#REF!</f>
        <v>#REF!</v>
      </c>
      <c r="Q8" s="6">
        <f t="shared" si="2"/>
        <v>0</v>
      </c>
      <c r="R8" s="6">
        <f t="shared" si="3"/>
        <v>0</v>
      </c>
      <c r="S8" s="95"/>
      <c r="T8" s="13">
        <f t="shared" si="4"/>
        <v>0</v>
      </c>
      <c r="U8" s="96" t="e">
        <f t="shared" si="5"/>
        <v>#REF!</v>
      </c>
      <c r="V8" s="96">
        <f t="shared" si="6"/>
        <v>0</v>
      </c>
      <c r="W8" s="13" t="e">
        <f t="shared" si="7"/>
        <v>#REF!</v>
      </c>
      <c r="X8" s="97" t="e">
        <f t="shared" si="8"/>
        <v>#REF!</v>
      </c>
      <c r="Y8" s="6">
        <f t="shared" si="9"/>
        <v>0</v>
      </c>
      <c r="Z8" s="60" t="e">
        <f t="shared" si="10"/>
        <v>#DIV/0!</v>
      </c>
    </row>
    <row r="9" spans="1:26" ht="15" hidden="1" customHeight="1" x14ac:dyDescent="0.25">
      <c r="A9" s="18" t="s">
        <v>60</v>
      </c>
      <c r="B9" s="28" t="s">
        <v>32</v>
      </c>
      <c r="C9" s="28">
        <v>110</v>
      </c>
      <c r="D9" s="7" t="s">
        <v>16</v>
      </c>
      <c r="E9" s="6">
        <v>0</v>
      </c>
      <c r="F9" s="6"/>
      <c r="G9" s="6">
        <v>0</v>
      </c>
      <c r="H9" s="6">
        <f>G9+L9</f>
        <v>0</v>
      </c>
      <c r="I9" s="60" t="e">
        <f>H9/#REF!*100</f>
        <v>#REF!</v>
      </c>
      <c r="J9" s="60" t="e">
        <f t="shared" si="0"/>
        <v>#DIV/0!</v>
      </c>
      <c r="K9" s="61"/>
      <c r="L9" s="61"/>
      <c r="M9" s="62" t="e">
        <f t="shared" si="1"/>
        <v>#DIV/0!</v>
      </c>
      <c r="N9" s="60" t="e">
        <f>#REF!-#REF!</f>
        <v>#REF!</v>
      </c>
      <c r="O9" s="60" t="e">
        <f>#REF!/#REF!*100</f>
        <v>#REF!</v>
      </c>
      <c r="P9" s="60" t="e">
        <f>#REF!-#REF!</f>
        <v>#REF!</v>
      </c>
      <c r="Q9" s="6">
        <f t="shared" si="2"/>
        <v>0</v>
      </c>
      <c r="R9" s="6">
        <f t="shared" si="3"/>
        <v>0</v>
      </c>
      <c r="S9" s="95"/>
      <c r="T9" s="13">
        <f t="shared" si="4"/>
        <v>0</v>
      </c>
      <c r="U9" s="96" t="e">
        <f t="shared" si="5"/>
        <v>#REF!</v>
      </c>
      <c r="V9" s="96">
        <f t="shared" si="6"/>
        <v>0</v>
      </c>
      <c r="W9" s="13" t="e">
        <f t="shared" si="7"/>
        <v>#REF!</v>
      </c>
      <c r="X9" s="97" t="e">
        <f t="shared" si="8"/>
        <v>#REF!</v>
      </c>
      <c r="Y9" s="6">
        <f t="shared" si="9"/>
        <v>0</v>
      </c>
      <c r="Z9" s="60" t="e">
        <f t="shared" si="10"/>
        <v>#DIV/0!</v>
      </c>
    </row>
    <row r="10" spans="1:26" ht="15.75" customHeight="1" x14ac:dyDescent="0.25">
      <c r="A10" s="18" t="s">
        <v>37</v>
      </c>
      <c r="B10" s="28" t="s">
        <v>32</v>
      </c>
      <c r="C10" s="28" t="s">
        <v>35</v>
      </c>
      <c r="D10" s="7" t="s">
        <v>2</v>
      </c>
      <c r="E10" s="6">
        <v>211165</v>
      </c>
      <c r="F10" s="6">
        <v>188305.5</v>
      </c>
      <c r="G10" s="6">
        <v>171230.9</v>
      </c>
      <c r="H10" s="6">
        <f>G10+L10</f>
        <v>193275</v>
      </c>
      <c r="I10" s="60" t="e">
        <f>H10/#REF!*100</f>
        <v>#REF!</v>
      </c>
      <c r="J10" s="60">
        <f t="shared" si="0"/>
        <v>102.63906258712572</v>
      </c>
      <c r="K10" s="61">
        <v>18135</v>
      </c>
      <c r="L10" s="61">
        <v>22044.1</v>
      </c>
      <c r="M10" s="62">
        <f t="shared" si="1"/>
        <v>121.55555555555554</v>
      </c>
      <c r="N10" s="60" t="e">
        <f>#REF!-#REF!</f>
        <v>#REF!</v>
      </c>
      <c r="O10" s="60" t="e">
        <f>#REF!/#REF!*100</f>
        <v>#REF!</v>
      </c>
      <c r="P10" s="60">
        <v>2142.1</v>
      </c>
      <c r="Q10" s="6">
        <f t="shared" si="2"/>
        <v>189365.9</v>
      </c>
      <c r="R10" s="6">
        <f t="shared" si="3"/>
        <v>1060.3999999999942</v>
      </c>
      <c r="S10" s="95"/>
      <c r="T10" s="13">
        <f t="shared" si="4"/>
        <v>4969.5</v>
      </c>
      <c r="U10" s="96">
        <f t="shared" si="5"/>
        <v>24186.199999999997</v>
      </c>
      <c r="V10" s="96">
        <f t="shared" si="6"/>
        <v>198244.5</v>
      </c>
      <c r="W10" s="13">
        <f t="shared" si="7"/>
        <v>7111.6000000000058</v>
      </c>
      <c r="X10" s="97">
        <f t="shared" si="8"/>
        <v>3.7766289354267428</v>
      </c>
      <c r="Y10" s="6">
        <f t="shared" si="9"/>
        <v>-17890</v>
      </c>
      <c r="Z10" s="60">
        <f t="shared" si="10"/>
        <v>91.527952075391283</v>
      </c>
    </row>
    <row r="11" spans="1:26" ht="15.75" customHeight="1" x14ac:dyDescent="0.25">
      <c r="A11" s="18" t="s">
        <v>130</v>
      </c>
      <c r="B11" s="36" t="s">
        <v>32</v>
      </c>
      <c r="C11" s="36" t="s">
        <v>35</v>
      </c>
      <c r="D11" s="37" t="s">
        <v>126</v>
      </c>
      <c r="E11" s="6">
        <v>7118.1</v>
      </c>
      <c r="F11" s="6">
        <v>16650</v>
      </c>
      <c r="G11" s="6">
        <v>15573.9</v>
      </c>
      <c r="H11" s="6">
        <v>17206.7</v>
      </c>
      <c r="I11" s="60" t="e">
        <f>H11/#REF!*100</f>
        <v>#REF!</v>
      </c>
      <c r="J11" s="60">
        <f t="shared" si="0"/>
        <v>103.34354354354356</v>
      </c>
      <c r="K11" s="61">
        <v>1655.8</v>
      </c>
      <c r="L11" s="61">
        <v>1629.1</v>
      </c>
      <c r="M11" s="62">
        <f t="shared" si="1"/>
        <v>98.387486411402335</v>
      </c>
      <c r="N11" s="60"/>
      <c r="O11" s="60"/>
      <c r="P11" s="60">
        <v>1500</v>
      </c>
      <c r="Q11" s="6">
        <f t="shared" si="2"/>
        <v>17229.7</v>
      </c>
      <c r="R11" s="6">
        <f t="shared" si="3"/>
        <v>579.70000000000073</v>
      </c>
      <c r="S11" s="95"/>
      <c r="T11" s="13">
        <f t="shared" si="4"/>
        <v>556.70000000000073</v>
      </c>
      <c r="U11" s="96">
        <f t="shared" si="5"/>
        <v>3129.1</v>
      </c>
      <c r="V11" s="96">
        <f t="shared" si="6"/>
        <v>17763.400000000001</v>
      </c>
      <c r="W11" s="13">
        <f t="shared" si="7"/>
        <v>2056.7000000000007</v>
      </c>
      <c r="X11" s="97">
        <f t="shared" si="8"/>
        <v>12.352552552552556</v>
      </c>
      <c r="Y11" s="6">
        <f t="shared" si="9"/>
        <v>10088.6</v>
      </c>
      <c r="Z11" s="60">
        <f t="shared" si="10"/>
        <v>241.73164187072391</v>
      </c>
    </row>
    <row r="12" spans="1:26" ht="19.899999999999999" customHeight="1" x14ac:dyDescent="0.25">
      <c r="A12" s="18" t="s">
        <v>38</v>
      </c>
      <c r="B12" s="28" t="s">
        <v>32</v>
      </c>
      <c r="C12" s="28" t="s">
        <v>35</v>
      </c>
      <c r="D12" s="43" t="s">
        <v>3</v>
      </c>
      <c r="E12" s="6">
        <v>20461.8</v>
      </c>
      <c r="F12" s="6">
        <f>F13+F14+F15+F16</f>
        <v>30140.799999999999</v>
      </c>
      <c r="G12" s="6">
        <f>G13+G14+G15+G16</f>
        <v>29677.599999999999</v>
      </c>
      <c r="H12" s="6">
        <f>H13+H14+H15+H16</f>
        <v>29909.699999999997</v>
      </c>
      <c r="I12" s="60" t="e">
        <f>H12/#REF!*100</f>
        <v>#REF!</v>
      </c>
      <c r="J12" s="60">
        <f t="shared" si="0"/>
        <v>99.233265208620864</v>
      </c>
      <c r="K12" s="61">
        <f>K13+K14+K15+K16</f>
        <v>538.80000000000007</v>
      </c>
      <c r="L12" s="61">
        <f>L13+L14+L15+L16</f>
        <v>232.1</v>
      </c>
      <c r="M12" s="62">
        <f t="shared" si="1"/>
        <v>43.077208611729759</v>
      </c>
      <c r="N12" s="60" t="e">
        <f>#REF!-#REF!</f>
        <v>#REF!</v>
      </c>
      <c r="O12" s="60" t="e">
        <f>#REF!/#REF!*100</f>
        <v>#REF!</v>
      </c>
      <c r="P12" s="60" t="e">
        <f>P13+P14+P15+P16</f>
        <v>#REF!</v>
      </c>
      <c r="Q12" s="6">
        <f t="shared" si="2"/>
        <v>30216.399999999998</v>
      </c>
      <c r="R12" s="6">
        <f t="shared" si="3"/>
        <v>75.599999999998545</v>
      </c>
      <c r="S12" s="95"/>
      <c r="T12" s="13">
        <f t="shared" si="4"/>
        <v>-231.10000000000218</v>
      </c>
      <c r="U12" s="96" t="e">
        <f t="shared" si="5"/>
        <v>#REF!</v>
      </c>
      <c r="V12" s="96">
        <f t="shared" si="6"/>
        <v>29678.599999999995</v>
      </c>
      <c r="W12" s="13" t="e">
        <f t="shared" si="7"/>
        <v>#REF!</v>
      </c>
      <c r="X12" s="97" t="e">
        <f t="shared" si="8"/>
        <v>#REF!</v>
      </c>
      <c r="Y12" s="6">
        <f t="shared" si="9"/>
        <v>9447.8999999999978</v>
      </c>
      <c r="Z12" s="60">
        <f t="shared" si="10"/>
        <v>146.17335718265255</v>
      </c>
    </row>
    <row r="13" spans="1:26" ht="19.899999999999999" customHeight="1" x14ac:dyDescent="0.25">
      <c r="A13" s="18" t="s">
        <v>140</v>
      </c>
      <c r="B13" s="28" t="s">
        <v>32</v>
      </c>
      <c r="C13" s="28" t="s">
        <v>35</v>
      </c>
      <c r="D13" s="7" t="s">
        <v>141</v>
      </c>
      <c r="E13" s="6"/>
      <c r="F13" s="6">
        <v>11100</v>
      </c>
      <c r="G13" s="6">
        <v>10816.9</v>
      </c>
      <c r="H13" s="6">
        <f t="shared" ref="H13:H18" si="11">G13+L13</f>
        <v>10789.3</v>
      </c>
      <c r="I13" s="60" t="e">
        <f>H13/#REF!*100</f>
        <v>#REF!</v>
      </c>
      <c r="J13" s="60">
        <f t="shared" si="0"/>
        <v>97.200900900900905</v>
      </c>
      <c r="K13" s="61">
        <v>283.10000000000002</v>
      </c>
      <c r="L13" s="61">
        <v>-27.6</v>
      </c>
      <c r="M13" s="62">
        <f t="shared" si="1"/>
        <v>-9.7492052278346861</v>
      </c>
      <c r="N13" s="60"/>
      <c r="O13" s="60"/>
      <c r="P13" s="60">
        <v>74.8</v>
      </c>
      <c r="Q13" s="6">
        <f t="shared" si="2"/>
        <v>11100</v>
      </c>
      <c r="R13" s="6">
        <f t="shared" si="3"/>
        <v>0</v>
      </c>
      <c r="S13" s="98"/>
      <c r="T13" s="99">
        <f t="shared" si="4"/>
        <v>-310.70000000000073</v>
      </c>
      <c r="U13" s="96">
        <f t="shared" si="5"/>
        <v>47.199999999999996</v>
      </c>
      <c r="V13" s="96">
        <f t="shared" si="6"/>
        <v>10478.599999999999</v>
      </c>
      <c r="W13" s="13">
        <f t="shared" si="7"/>
        <v>-235.90000000000146</v>
      </c>
      <c r="X13" s="97">
        <f t="shared" si="8"/>
        <v>-2.1252252252252384</v>
      </c>
      <c r="Y13" s="6">
        <f t="shared" si="9"/>
        <v>10789.3</v>
      </c>
      <c r="Z13" s="60"/>
    </row>
    <row r="14" spans="1:26" ht="17.25" customHeight="1" x14ac:dyDescent="0.25">
      <c r="A14" s="18" t="s">
        <v>113</v>
      </c>
      <c r="B14" s="28" t="s">
        <v>32</v>
      </c>
      <c r="C14" s="28" t="s">
        <v>35</v>
      </c>
      <c r="D14" s="7" t="s">
        <v>4</v>
      </c>
      <c r="E14" s="6">
        <v>20172.8</v>
      </c>
      <c r="F14" s="6">
        <v>18853.8</v>
      </c>
      <c r="G14" s="6">
        <v>18610.2</v>
      </c>
      <c r="H14" s="6">
        <f t="shared" si="11"/>
        <v>18848.8</v>
      </c>
      <c r="I14" s="60" t="e">
        <f>H14/#REF!*100</f>
        <v>#REF!</v>
      </c>
      <c r="J14" s="60">
        <f t="shared" si="0"/>
        <v>99.97348014723822</v>
      </c>
      <c r="K14" s="61">
        <v>243.6</v>
      </c>
      <c r="L14" s="61">
        <v>238.6</v>
      </c>
      <c r="M14" s="62">
        <f t="shared" si="1"/>
        <v>97.947454844006572</v>
      </c>
      <c r="N14" s="60" t="e">
        <f>#REF!-#REF!</f>
        <v>#REF!</v>
      </c>
      <c r="O14" s="60" t="e">
        <f>#REF!/#REF!*100</f>
        <v>#REF!</v>
      </c>
      <c r="P14" s="60">
        <v>60.7</v>
      </c>
      <c r="Q14" s="6">
        <f t="shared" si="2"/>
        <v>18853.8</v>
      </c>
      <c r="R14" s="6">
        <f t="shared" si="3"/>
        <v>0</v>
      </c>
      <c r="S14" s="98"/>
      <c r="T14" s="99">
        <f t="shared" si="4"/>
        <v>-5</v>
      </c>
      <c r="U14" s="96">
        <f t="shared" si="5"/>
        <v>299.3</v>
      </c>
      <c r="V14" s="96">
        <f t="shared" si="6"/>
        <v>18843.8</v>
      </c>
      <c r="W14" s="13">
        <f t="shared" si="7"/>
        <v>55.700000000000728</v>
      </c>
      <c r="X14" s="97">
        <f t="shared" si="8"/>
        <v>0.29543115976620488</v>
      </c>
      <c r="Y14" s="6">
        <f t="shared" si="9"/>
        <v>-1324</v>
      </c>
      <c r="Z14" s="60">
        <f t="shared" si="10"/>
        <v>93.436706852791872</v>
      </c>
    </row>
    <row r="15" spans="1:26" ht="17.25" customHeight="1" x14ac:dyDescent="0.25">
      <c r="A15" s="18" t="s">
        <v>111</v>
      </c>
      <c r="B15" s="28" t="s">
        <v>32</v>
      </c>
      <c r="C15" s="28" t="s">
        <v>35</v>
      </c>
      <c r="D15" s="7" t="s">
        <v>15</v>
      </c>
      <c r="E15" s="6">
        <v>122.8</v>
      </c>
      <c r="F15" s="6">
        <v>55</v>
      </c>
      <c r="G15" s="6">
        <v>106.8</v>
      </c>
      <c r="H15" s="6">
        <f t="shared" si="11"/>
        <v>106.8</v>
      </c>
      <c r="I15" s="60" t="e">
        <f>H15/#REF!*100</f>
        <v>#REF!</v>
      </c>
      <c r="J15" s="60">
        <f t="shared" si="0"/>
        <v>194.18181818181816</v>
      </c>
      <c r="K15" s="61">
        <v>0</v>
      </c>
      <c r="L15" s="61"/>
      <c r="M15" s="62"/>
      <c r="N15" s="60" t="e">
        <f>#REF!-#REF!</f>
        <v>#REF!</v>
      </c>
      <c r="O15" s="60" t="e">
        <f>#REF!/#REF!*100</f>
        <v>#REF!</v>
      </c>
      <c r="P15" s="60"/>
      <c r="Q15" s="6">
        <f t="shared" si="2"/>
        <v>106.8</v>
      </c>
      <c r="R15" s="6">
        <f t="shared" si="3"/>
        <v>51.8</v>
      </c>
      <c r="S15" s="95"/>
      <c r="T15" s="13">
        <f t="shared" si="4"/>
        <v>51.8</v>
      </c>
      <c r="U15" s="96">
        <f t="shared" si="5"/>
        <v>0</v>
      </c>
      <c r="V15" s="96">
        <f t="shared" si="6"/>
        <v>158.6</v>
      </c>
      <c r="W15" s="13">
        <f t="shared" si="7"/>
        <v>51.8</v>
      </c>
      <c r="X15" s="97">
        <f t="shared" si="8"/>
        <v>94.181818181818173</v>
      </c>
      <c r="Y15" s="6">
        <f t="shared" si="9"/>
        <v>-16</v>
      </c>
      <c r="Z15" s="60">
        <f t="shared" si="10"/>
        <v>86.970684039087942</v>
      </c>
    </row>
    <row r="16" spans="1:26" ht="27" customHeight="1" x14ac:dyDescent="0.25">
      <c r="A16" s="18" t="s">
        <v>119</v>
      </c>
      <c r="B16" s="28" t="s">
        <v>32</v>
      </c>
      <c r="C16" s="28" t="s">
        <v>35</v>
      </c>
      <c r="D16" s="7" t="s">
        <v>65</v>
      </c>
      <c r="E16" s="6">
        <v>166.2</v>
      </c>
      <c r="F16" s="6">
        <v>132</v>
      </c>
      <c r="G16" s="6">
        <v>143.69999999999999</v>
      </c>
      <c r="H16" s="6">
        <f t="shared" si="11"/>
        <v>164.79999999999998</v>
      </c>
      <c r="I16" s="60" t="e">
        <f>H16/#REF!*100</f>
        <v>#REF!</v>
      </c>
      <c r="J16" s="60">
        <f t="shared" si="0"/>
        <v>124.84848484848483</v>
      </c>
      <c r="K16" s="61">
        <v>12.1</v>
      </c>
      <c r="L16" s="61">
        <v>21.1</v>
      </c>
      <c r="M16" s="62">
        <f t="shared" si="1"/>
        <v>174.38016528925621</v>
      </c>
      <c r="N16" s="60" t="e">
        <f>#REF!-#REF!</f>
        <v>#REF!</v>
      </c>
      <c r="O16" s="60"/>
      <c r="P16" s="60" t="e">
        <f>#REF!-#REF!</f>
        <v>#REF!</v>
      </c>
      <c r="Q16" s="6">
        <f t="shared" si="2"/>
        <v>155.79999999999998</v>
      </c>
      <c r="R16" s="6">
        <f t="shared" si="3"/>
        <v>23.799999999999983</v>
      </c>
      <c r="S16" s="95"/>
      <c r="T16" s="13">
        <f t="shared" si="4"/>
        <v>32.799999999999983</v>
      </c>
      <c r="U16" s="96" t="e">
        <f t="shared" si="5"/>
        <v>#REF!</v>
      </c>
      <c r="V16" s="96">
        <f t="shared" si="6"/>
        <v>197.59999999999997</v>
      </c>
      <c r="W16" s="13" t="e">
        <f t="shared" si="7"/>
        <v>#REF!</v>
      </c>
      <c r="X16" s="97" t="e">
        <f t="shared" si="8"/>
        <v>#REF!</v>
      </c>
      <c r="Y16" s="6">
        <f t="shared" si="9"/>
        <v>-1.4000000000000057</v>
      </c>
      <c r="Z16" s="60">
        <f t="shared" si="10"/>
        <v>99.157641395908541</v>
      </c>
    </row>
    <row r="17" spans="1:26" ht="1.5" hidden="1" customHeight="1" x14ac:dyDescent="0.25">
      <c r="A17" s="18" t="s">
        <v>61</v>
      </c>
      <c r="B17" s="28" t="s">
        <v>32</v>
      </c>
      <c r="C17" s="28" t="s">
        <v>35</v>
      </c>
      <c r="D17" s="7" t="s">
        <v>21</v>
      </c>
      <c r="E17" s="6">
        <v>0</v>
      </c>
      <c r="F17" s="6"/>
      <c r="G17" s="6">
        <v>0</v>
      </c>
      <c r="H17" s="6">
        <f t="shared" si="11"/>
        <v>0</v>
      </c>
      <c r="I17" s="60" t="e">
        <f>H17/#REF!*100</f>
        <v>#REF!</v>
      </c>
      <c r="J17" s="60" t="e">
        <f t="shared" si="0"/>
        <v>#DIV/0!</v>
      </c>
      <c r="K17" s="61"/>
      <c r="L17" s="61"/>
      <c r="M17" s="62" t="e">
        <f t="shared" si="1"/>
        <v>#DIV/0!</v>
      </c>
      <c r="N17" s="60" t="e">
        <f>#REF!-#REF!</f>
        <v>#REF!</v>
      </c>
      <c r="O17" s="60" t="e">
        <f>#REF!/#REF!*100</f>
        <v>#REF!</v>
      </c>
      <c r="P17" s="60" t="e">
        <f>#REF!-#REF!</f>
        <v>#REF!</v>
      </c>
      <c r="Q17" s="6">
        <f t="shared" si="2"/>
        <v>0</v>
      </c>
      <c r="R17" s="6">
        <f t="shared" si="3"/>
        <v>0</v>
      </c>
      <c r="S17" s="95"/>
      <c r="T17" s="13">
        <f t="shared" si="4"/>
        <v>0</v>
      </c>
      <c r="U17" s="96" t="e">
        <f t="shared" si="5"/>
        <v>#REF!</v>
      </c>
      <c r="V17" s="96">
        <f t="shared" si="6"/>
        <v>0</v>
      </c>
      <c r="W17" s="13" t="e">
        <f t="shared" si="7"/>
        <v>#REF!</v>
      </c>
      <c r="X17" s="97" t="e">
        <f t="shared" si="8"/>
        <v>#REF!</v>
      </c>
      <c r="Y17" s="6">
        <f t="shared" si="9"/>
        <v>0</v>
      </c>
      <c r="Z17" s="60" t="e">
        <f t="shared" si="10"/>
        <v>#DIV/0!</v>
      </c>
    </row>
    <row r="18" spans="1:26" ht="18" hidden="1" customHeight="1" x14ac:dyDescent="0.25">
      <c r="A18" s="18" t="s">
        <v>63</v>
      </c>
      <c r="B18" s="28" t="s">
        <v>32</v>
      </c>
      <c r="C18" s="28" t="s">
        <v>35</v>
      </c>
      <c r="D18" s="7" t="s">
        <v>62</v>
      </c>
      <c r="E18" s="6">
        <v>0</v>
      </c>
      <c r="F18" s="6"/>
      <c r="G18" s="6">
        <v>0</v>
      </c>
      <c r="H18" s="6">
        <f t="shared" si="11"/>
        <v>0</v>
      </c>
      <c r="I18" s="60" t="e">
        <f>H18/#REF!*100</f>
        <v>#REF!</v>
      </c>
      <c r="J18" s="60" t="e">
        <f t="shared" si="0"/>
        <v>#DIV/0!</v>
      </c>
      <c r="K18" s="61"/>
      <c r="L18" s="61"/>
      <c r="M18" s="62" t="e">
        <f t="shared" si="1"/>
        <v>#DIV/0!</v>
      </c>
      <c r="N18" s="60" t="e">
        <f>#REF!-#REF!</f>
        <v>#REF!</v>
      </c>
      <c r="O18" s="60" t="e">
        <f>#REF!/#REF!*100</f>
        <v>#REF!</v>
      </c>
      <c r="P18" s="60" t="e">
        <f>#REF!-#REF!</f>
        <v>#REF!</v>
      </c>
      <c r="Q18" s="6">
        <f t="shared" si="2"/>
        <v>0</v>
      </c>
      <c r="R18" s="6">
        <f t="shared" si="3"/>
        <v>0</v>
      </c>
      <c r="S18" s="95"/>
      <c r="T18" s="13">
        <f t="shared" si="4"/>
        <v>0</v>
      </c>
      <c r="U18" s="96" t="e">
        <f t="shared" si="5"/>
        <v>#REF!</v>
      </c>
      <c r="V18" s="96">
        <f t="shared" si="6"/>
        <v>0</v>
      </c>
      <c r="W18" s="13" t="e">
        <f t="shared" si="7"/>
        <v>#REF!</v>
      </c>
      <c r="X18" s="97" t="e">
        <f t="shared" si="8"/>
        <v>#REF!</v>
      </c>
      <c r="Y18" s="6">
        <f t="shared" si="9"/>
        <v>0</v>
      </c>
      <c r="Z18" s="60" t="e">
        <f t="shared" si="10"/>
        <v>#DIV/0!</v>
      </c>
    </row>
    <row r="19" spans="1:26" ht="20.25" customHeight="1" x14ac:dyDescent="0.25">
      <c r="A19" s="18" t="s">
        <v>39</v>
      </c>
      <c r="B19" s="28" t="s">
        <v>32</v>
      </c>
      <c r="C19" s="28" t="s">
        <v>33</v>
      </c>
      <c r="D19" s="43" t="s">
        <v>5</v>
      </c>
      <c r="E19" s="6">
        <v>3042.3</v>
      </c>
      <c r="F19" s="6">
        <v>2789.8</v>
      </c>
      <c r="G19" s="6">
        <v>2947.4</v>
      </c>
      <c r="H19" s="6">
        <v>3222</v>
      </c>
      <c r="I19" s="60" t="e">
        <f>H19/#REF!*100</f>
        <v>#REF!</v>
      </c>
      <c r="J19" s="60">
        <f t="shared" si="0"/>
        <v>115.4921499749086</v>
      </c>
      <c r="K19" s="61">
        <v>250</v>
      </c>
      <c r="L19" s="61">
        <v>274.7</v>
      </c>
      <c r="M19" s="62">
        <f t="shared" si="1"/>
        <v>109.88</v>
      </c>
      <c r="N19" s="60" t="e">
        <f>#REF!-#REF!</f>
        <v>#REF!</v>
      </c>
      <c r="O19" s="60" t="e">
        <f>#REF!/#REF!*100</f>
        <v>#REF!</v>
      </c>
      <c r="P19" s="60">
        <v>25.2</v>
      </c>
      <c r="Q19" s="6">
        <f t="shared" si="2"/>
        <v>3197.4</v>
      </c>
      <c r="R19" s="6">
        <f t="shared" si="3"/>
        <v>407.59999999999991</v>
      </c>
      <c r="S19" s="95"/>
      <c r="T19" s="13">
        <f t="shared" si="4"/>
        <v>432.19999999999982</v>
      </c>
      <c r="U19" s="96">
        <f t="shared" si="5"/>
        <v>299.89999999999998</v>
      </c>
      <c r="V19" s="96">
        <f t="shared" si="6"/>
        <v>3654.2</v>
      </c>
      <c r="W19" s="13">
        <f t="shared" si="7"/>
        <v>457.39999999999964</v>
      </c>
      <c r="X19" s="97">
        <f t="shared" si="8"/>
        <v>16.395440533371552</v>
      </c>
      <c r="Y19" s="6">
        <f t="shared" si="9"/>
        <v>179.69999999999982</v>
      </c>
      <c r="Z19" s="60">
        <f t="shared" si="10"/>
        <v>105.90671531407159</v>
      </c>
    </row>
    <row r="20" spans="1:26" ht="20.25" customHeight="1" x14ac:dyDescent="0.25">
      <c r="A20" s="18" t="s">
        <v>40</v>
      </c>
      <c r="B20" s="28" t="s">
        <v>32</v>
      </c>
      <c r="C20" s="28" t="s">
        <v>35</v>
      </c>
      <c r="D20" s="43" t="s">
        <v>25</v>
      </c>
      <c r="E20" s="6">
        <v>0.1</v>
      </c>
      <c r="F20" s="4"/>
      <c r="G20" s="6">
        <v>0.3</v>
      </c>
      <c r="H20" s="6">
        <f>G20+L20</f>
        <v>0.3</v>
      </c>
      <c r="I20" s="60"/>
      <c r="J20" s="60"/>
      <c r="K20" s="61"/>
      <c r="L20" s="61"/>
      <c r="M20" s="62"/>
      <c r="N20" s="60" t="e">
        <f>#REF!-#REF!</f>
        <v>#REF!</v>
      </c>
      <c r="O20" s="60"/>
      <c r="P20" s="60" t="e">
        <f>#REF!-#REF!</f>
        <v>#REF!</v>
      </c>
      <c r="Q20" s="6">
        <f t="shared" si="2"/>
        <v>0.3</v>
      </c>
      <c r="R20" s="6">
        <f t="shared" si="3"/>
        <v>0.3</v>
      </c>
      <c r="S20" s="95"/>
      <c r="T20" s="13">
        <f t="shared" si="4"/>
        <v>0.3</v>
      </c>
      <c r="U20" s="96" t="e">
        <f t="shared" si="5"/>
        <v>#REF!</v>
      </c>
      <c r="V20" s="96">
        <f t="shared" si="6"/>
        <v>0.6</v>
      </c>
      <c r="W20" s="13" t="e">
        <f t="shared" si="7"/>
        <v>#REF!</v>
      </c>
      <c r="X20" s="97" t="e">
        <f t="shared" si="8"/>
        <v>#REF!</v>
      </c>
      <c r="Y20" s="6">
        <f t="shared" si="9"/>
        <v>0.19999999999999998</v>
      </c>
      <c r="Z20" s="60">
        <f t="shared" si="10"/>
        <v>299.99999999999994</v>
      </c>
    </row>
    <row r="21" spans="1:26" ht="18" customHeight="1" x14ac:dyDescent="0.3">
      <c r="A21" s="18"/>
      <c r="B21" s="28"/>
      <c r="C21" s="28"/>
      <c r="D21" s="40" t="s">
        <v>20</v>
      </c>
      <c r="E21" s="4">
        <v>20499</v>
      </c>
      <c r="F21" s="4">
        <f>F34+F22+F32+F35+F38+F39+F40+F41</f>
        <v>27968.799999999999</v>
      </c>
      <c r="G21" s="4">
        <f>G34+G22+G32+G35+G38+G39+G40+G41</f>
        <v>27966</v>
      </c>
      <c r="H21" s="4">
        <f>H34+H22+H32+H35+H38+H39+H40+H41</f>
        <v>30060.399999999998</v>
      </c>
      <c r="I21" s="63" t="e">
        <f>H21/#REF!*100</f>
        <v>#REF!</v>
      </c>
      <c r="J21" s="63">
        <f>H21/F21*100</f>
        <v>107.47833299962815</v>
      </c>
      <c r="K21" s="64">
        <f>K34+K22+K32+K35+K38+K39+K40+K41</f>
        <v>2073.6999999999998</v>
      </c>
      <c r="L21" s="64">
        <f>L34+L22+L32+L35+L38+L39</f>
        <v>2094.1999999999998</v>
      </c>
      <c r="M21" s="65">
        <f t="shared" si="1"/>
        <v>100.98857115301152</v>
      </c>
      <c r="N21" s="63" t="e">
        <f>#REF!-#REF!</f>
        <v>#REF!</v>
      </c>
      <c r="O21" s="63" t="e">
        <f>#REF!/#REF!*100</f>
        <v>#REF!</v>
      </c>
      <c r="P21" s="63" t="e">
        <f>P34+P22+P32+P35+P38+P39+P40+P41</f>
        <v>#REF!</v>
      </c>
      <c r="Q21" s="4">
        <f t="shared" si="2"/>
        <v>30039.7</v>
      </c>
      <c r="R21" s="4">
        <f t="shared" si="3"/>
        <v>2070.9000000000015</v>
      </c>
      <c r="S21" s="95"/>
      <c r="T21" s="38">
        <f t="shared" si="4"/>
        <v>2091.5999999999985</v>
      </c>
      <c r="U21" s="96" t="e">
        <f t="shared" si="5"/>
        <v>#REF!</v>
      </c>
      <c r="V21" s="96">
        <f t="shared" si="6"/>
        <v>32151.999999999996</v>
      </c>
      <c r="W21" s="38" t="e">
        <f t="shared" si="7"/>
        <v>#REF!</v>
      </c>
      <c r="X21" s="100" t="e">
        <f t="shared" si="8"/>
        <v>#REF!</v>
      </c>
      <c r="Y21" s="4">
        <f t="shared" si="9"/>
        <v>9561.3999999999978</v>
      </c>
      <c r="Z21" s="63">
        <f t="shared" si="10"/>
        <v>146.64325089028731</v>
      </c>
    </row>
    <row r="22" spans="1:26" ht="37.5" customHeight="1" x14ac:dyDescent="0.25">
      <c r="A22" s="18" t="s">
        <v>41</v>
      </c>
      <c r="B22" s="28" t="s">
        <v>32</v>
      </c>
      <c r="C22" s="28" t="s">
        <v>33</v>
      </c>
      <c r="D22" s="37" t="s">
        <v>6</v>
      </c>
      <c r="E22" s="6">
        <v>6504.5999999999995</v>
      </c>
      <c r="F22" s="6">
        <f>F24+F25+F26+F27+F29+F31+F30</f>
        <v>8404</v>
      </c>
      <c r="G22" s="6">
        <f>G24+G25+G26+G27+G29+G31+G30</f>
        <v>7928.2999999999993</v>
      </c>
      <c r="H22" s="6">
        <f>H24+H25+H26+H27+H29+H31+H30</f>
        <v>9319.6</v>
      </c>
      <c r="I22" s="60" t="e">
        <f>H22/#REF!*100</f>
        <v>#REF!</v>
      </c>
      <c r="J22" s="60">
        <f>H22/F22*100</f>
        <v>110.89481199428843</v>
      </c>
      <c r="K22" s="61">
        <f>K24+K25+K26+K27+K29+K31+K30</f>
        <v>1269.7</v>
      </c>
      <c r="L22" s="61">
        <f>L24+L25+L26+L27+L29+L31+L30</f>
        <v>1391.2</v>
      </c>
      <c r="M22" s="62">
        <f t="shared" si="1"/>
        <v>109.56918957233992</v>
      </c>
      <c r="N22" s="60" t="e">
        <f>#REF!-#REF!</f>
        <v>#REF!</v>
      </c>
      <c r="O22" s="60" t="e">
        <f>#REF!/#REF!*100</f>
        <v>#REF!</v>
      </c>
      <c r="P22" s="60" t="e">
        <f>P24+P26+P27+P29+P31+P30</f>
        <v>#REF!</v>
      </c>
      <c r="Q22" s="6">
        <f t="shared" si="2"/>
        <v>9198</v>
      </c>
      <c r="R22" s="6">
        <f t="shared" si="3"/>
        <v>794</v>
      </c>
      <c r="S22" s="95"/>
      <c r="T22" s="13">
        <f t="shared" si="4"/>
        <v>915.60000000000036</v>
      </c>
      <c r="U22" s="96" t="e">
        <f t="shared" si="5"/>
        <v>#REF!</v>
      </c>
      <c r="V22" s="96">
        <f t="shared" si="6"/>
        <v>10235.200000000001</v>
      </c>
      <c r="W22" s="13" t="e">
        <f t="shared" si="7"/>
        <v>#REF!</v>
      </c>
      <c r="X22" s="97" t="e">
        <f t="shared" si="8"/>
        <v>#REF!</v>
      </c>
      <c r="Y22" s="6">
        <f t="shared" si="9"/>
        <v>2815.0000000000009</v>
      </c>
      <c r="Z22" s="60">
        <f t="shared" si="10"/>
        <v>143.27706546136582</v>
      </c>
    </row>
    <row r="23" spans="1:26" ht="1.5" hidden="1" customHeight="1" x14ac:dyDescent="0.25">
      <c r="A23" s="18" t="s">
        <v>42</v>
      </c>
      <c r="B23" s="28" t="s">
        <v>32</v>
      </c>
      <c r="C23" s="28">
        <v>120</v>
      </c>
      <c r="D23" s="7" t="s">
        <v>30</v>
      </c>
      <c r="E23" s="6">
        <v>0</v>
      </c>
      <c r="F23" s="6"/>
      <c r="G23" s="6">
        <v>0</v>
      </c>
      <c r="H23" s="6">
        <f>G23+L23</f>
        <v>0</v>
      </c>
      <c r="I23" s="60" t="e">
        <f>H23/#REF!*100</f>
        <v>#REF!</v>
      </c>
      <c r="J23" s="60" t="e">
        <f>H23/F23*100</f>
        <v>#DIV/0!</v>
      </c>
      <c r="K23" s="61"/>
      <c r="L23" s="61"/>
      <c r="M23" s="62" t="e">
        <f t="shared" si="1"/>
        <v>#DIV/0!</v>
      </c>
      <c r="N23" s="60"/>
      <c r="O23" s="60"/>
      <c r="P23" s="60" t="e">
        <f>#REF!-#REF!</f>
        <v>#REF!</v>
      </c>
      <c r="Q23" s="6">
        <f t="shared" si="2"/>
        <v>0</v>
      </c>
      <c r="R23" s="6">
        <f t="shared" si="3"/>
        <v>0</v>
      </c>
      <c r="S23" s="95"/>
      <c r="T23" s="13">
        <f t="shared" si="4"/>
        <v>0</v>
      </c>
      <c r="U23" s="96" t="e">
        <f t="shared" si="5"/>
        <v>#REF!</v>
      </c>
      <c r="V23" s="96">
        <f t="shared" si="6"/>
        <v>0</v>
      </c>
      <c r="W23" s="13" t="e">
        <f t="shared" si="7"/>
        <v>#REF!</v>
      </c>
      <c r="X23" s="97" t="e">
        <f t="shared" si="8"/>
        <v>#REF!</v>
      </c>
      <c r="Y23" s="6">
        <f t="shared" si="9"/>
        <v>0</v>
      </c>
      <c r="Z23" s="60" t="e">
        <f t="shared" si="10"/>
        <v>#DIV/0!</v>
      </c>
    </row>
    <row r="24" spans="1:26" ht="21" hidden="1" customHeight="1" x14ac:dyDescent="0.25">
      <c r="A24" s="18" t="s">
        <v>42</v>
      </c>
      <c r="B24" s="28" t="s">
        <v>32</v>
      </c>
      <c r="C24" s="28">
        <v>120</v>
      </c>
      <c r="D24" s="7" t="s">
        <v>22</v>
      </c>
      <c r="E24" s="6">
        <v>0</v>
      </c>
      <c r="F24" s="6"/>
      <c r="G24" s="6">
        <v>0</v>
      </c>
      <c r="H24" s="6">
        <f>G24+L24</f>
        <v>0</v>
      </c>
      <c r="I24" s="60" t="e">
        <f>H24/#REF!*100</f>
        <v>#REF!</v>
      </c>
      <c r="J24" s="60" t="e">
        <f>H24/F24*100</f>
        <v>#DIV/0!</v>
      </c>
      <c r="K24" s="61"/>
      <c r="L24" s="61"/>
      <c r="M24" s="62" t="e">
        <f t="shared" si="1"/>
        <v>#DIV/0!</v>
      </c>
      <c r="N24" s="60"/>
      <c r="O24" s="60"/>
      <c r="P24" s="60"/>
      <c r="Q24" s="6">
        <f t="shared" si="2"/>
        <v>0</v>
      </c>
      <c r="R24" s="6">
        <f t="shared" si="3"/>
        <v>0</v>
      </c>
      <c r="S24" s="95"/>
      <c r="T24" s="13">
        <f t="shared" si="4"/>
        <v>0</v>
      </c>
      <c r="U24" s="96">
        <f t="shared" si="5"/>
        <v>0</v>
      </c>
      <c r="V24" s="96">
        <f t="shared" si="6"/>
        <v>0</v>
      </c>
      <c r="W24" s="13">
        <f t="shared" si="7"/>
        <v>0</v>
      </c>
      <c r="X24" s="97" t="e">
        <f t="shared" si="8"/>
        <v>#DIV/0!</v>
      </c>
      <c r="Y24" s="6">
        <f t="shared" si="9"/>
        <v>0</v>
      </c>
      <c r="Z24" s="60" t="e">
        <f t="shared" si="10"/>
        <v>#DIV/0!</v>
      </c>
    </row>
    <row r="25" spans="1:26" ht="33" hidden="1" customHeight="1" x14ac:dyDescent="0.25">
      <c r="A25" s="18" t="s">
        <v>127</v>
      </c>
      <c r="B25" s="28" t="s">
        <v>32</v>
      </c>
      <c r="C25" s="28" t="s">
        <v>33</v>
      </c>
      <c r="D25" s="7" t="s">
        <v>30</v>
      </c>
      <c r="E25" s="6">
        <v>0.9</v>
      </c>
      <c r="F25" s="6"/>
      <c r="G25" s="6">
        <v>0</v>
      </c>
      <c r="H25" s="6">
        <f>G25+L25</f>
        <v>0</v>
      </c>
      <c r="I25" s="60"/>
      <c r="J25" s="60"/>
      <c r="K25" s="61"/>
      <c r="L25" s="61"/>
      <c r="M25" s="62"/>
      <c r="N25" s="60"/>
      <c r="O25" s="60"/>
      <c r="P25" s="60"/>
      <c r="Q25" s="6">
        <f t="shared" si="2"/>
        <v>0</v>
      </c>
      <c r="R25" s="6">
        <f t="shared" si="3"/>
        <v>0</v>
      </c>
      <c r="S25" s="95"/>
      <c r="T25" s="13">
        <f t="shared" si="4"/>
        <v>0</v>
      </c>
      <c r="U25" s="96">
        <f t="shared" si="5"/>
        <v>0</v>
      </c>
      <c r="V25" s="96">
        <f t="shared" si="6"/>
        <v>0</v>
      </c>
      <c r="W25" s="13">
        <f t="shared" si="7"/>
        <v>0</v>
      </c>
      <c r="X25" s="97"/>
      <c r="Y25" s="6">
        <f t="shared" si="9"/>
        <v>-0.9</v>
      </c>
      <c r="Z25" s="60">
        <f t="shared" si="10"/>
        <v>0</v>
      </c>
    </row>
    <row r="26" spans="1:26" ht="42.75" customHeight="1" x14ac:dyDescent="0.25">
      <c r="A26" s="18" t="s">
        <v>131</v>
      </c>
      <c r="B26" s="28" t="s">
        <v>32</v>
      </c>
      <c r="C26" s="28" t="s">
        <v>43</v>
      </c>
      <c r="D26" s="7" t="s">
        <v>23</v>
      </c>
      <c r="E26" s="6">
        <v>4396.8999999999996</v>
      </c>
      <c r="F26" s="6">
        <v>6041.2</v>
      </c>
      <c r="G26" s="6">
        <v>5627.8</v>
      </c>
      <c r="H26" s="6">
        <v>6694</v>
      </c>
      <c r="I26" s="60" t="e">
        <f>H26/#REF!*100</f>
        <v>#REF!</v>
      </c>
      <c r="J26" s="60">
        <f>H26/F26*100</f>
        <v>110.80580017215122</v>
      </c>
      <c r="K26" s="61">
        <v>990.8</v>
      </c>
      <c r="L26" s="61">
        <v>1066.0999999999999</v>
      </c>
      <c r="M26" s="62">
        <f t="shared" si="1"/>
        <v>107.59991925716592</v>
      </c>
      <c r="N26" s="60" t="e">
        <f>#REF!-#REF!</f>
        <v>#REF!</v>
      </c>
      <c r="O26" s="60" t="e">
        <f>#REF!/#REF!*100</f>
        <v>#REF!</v>
      </c>
      <c r="P26" s="60">
        <v>141.69999999999999</v>
      </c>
      <c r="Q26" s="6">
        <f t="shared" si="2"/>
        <v>6618.6</v>
      </c>
      <c r="R26" s="6">
        <f t="shared" si="3"/>
        <v>577.40000000000055</v>
      </c>
      <c r="S26" s="95"/>
      <c r="T26" s="13">
        <f t="shared" si="4"/>
        <v>652.80000000000018</v>
      </c>
      <c r="U26" s="96">
        <f t="shared" si="5"/>
        <v>1207.8</v>
      </c>
      <c r="V26" s="96">
        <f t="shared" si="6"/>
        <v>7346.8</v>
      </c>
      <c r="W26" s="13">
        <f t="shared" si="7"/>
        <v>794.5</v>
      </c>
      <c r="X26" s="97">
        <f t="shared" ref="X26:X39" si="12">W26/F26*100</f>
        <v>13.151360656823149</v>
      </c>
      <c r="Y26" s="6">
        <f t="shared" si="9"/>
        <v>2297.1000000000004</v>
      </c>
      <c r="Z26" s="60">
        <f t="shared" si="10"/>
        <v>152.24362619118017</v>
      </c>
    </row>
    <row r="27" spans="1:26" ht="41.25" customHeight="1" x14ac:dyDescent="0.25">
      <c r="A27" s="18" t="s">
        <v>44</v>
      </c>
      <c r="B27" s="28" t="s">
        <v>32</v>
      </c>
      <c r="C27" s="28" t="s">
        <v>43</v>
      </c>
      <c r="D27" s="7" t="s">
        <v>26</v>
      </c>
      <c r="E27" s="6">
        <v>306.10000000000002</v>
      </c>
      <c r="F27" s="6">
        <v>299.2</v>
      </c>
      <c r="G27" s="6">
        <v>231.5</v>
      </c>
      <c r="H27" s="6">
        <f t="shared" ref="H27:H32" si="13">G27+L27</f>
        <v>314.89999999999998</v>
      </c>
      <c r="I27" s="60" t="e">
        <f>H27/#REF!*100</f>
        <v>#REF!</v>
      </c>
      <c r="J27" s="60">
        <f>H27/F27*100</f>
        <v>105.24732620320856</v>
      </c>
      <c r="K27" s="61">
        <v>77.2</v>
      </c>
      <c r="L27" s="61">
        <v>83.4</v>
      </c>
      <c r="M27" s="62">
        <f>L27/K27*100</f>
        <v>108.03108808290156</v>
      </c>
      <c r="N27" s="60"/>
      <c r="O27" s="60"/>
      <c r="P27" s="60" t="e">
        <f>#REF!-#REF!</f>
        <v>#REF!</v>
      </c>
      <c r="Q27" s="6">
        <f t="shared" si="2"/>
        <v>308.7</v>
      </c>
      <c r="R27" s="6">
        <f t="shared" si="3"/>
        <v>9.5</v>
      </c>
      <c r="S27" s="95"/>
      <c r="T27" s="13">
        <f t="shared" si="4"/>
        <v>15.699999999999989</v>
      </c>
      <c r="U27" s="96" t="e">
        <f t="shared" si="5"/>
        <v>#REF!</v>
      </c>
      <c r="V27" s="96">
        <f t="shared" si="6"/>
        <v>330.59999999999997</v>
      </c>
      <c r="W27" s="13" t="e">
        <f t="shared" si="7"/>
        <v>#REF!</v>
      </c>
      <c r="X27" s="97" t="e">
        <f t="shared" si="12"/>
        <v>#REF!</v>
      </c>
      <c r="Y27" s="6">
        <f t="shared" si="9"/>
        <v>8.7999999999999545</v>
      </c>
      <c r="Z27" s="60">
        <f t="shared" si="10"/>
        <v>102.87487749101601</v>
      </c>
    </row>
    <row r="28" spans="1:26" ht="41.25" hidden="1" customHeight="1" x14ac:dyDescent="0.25">
      <c r="A28" s="18" t="s">
        <v>137</v>
      </c>
      <c r="B28" s="28"/>
      <c r="C28" s="28"/>
      <c r="D28" s="7" t="s">
        <v>138</v>
      </c>
      <c r="E28" s="6"/>
      <c r="F28" s="6"/>
      <c r="G28" s="6">
        <v>0</v>
      </c>
      <c r="H28" s="6">
        <f t="shared" si="13"/>
        <v>0</v>
      </c>
      <c r="I28" s="60" t="e">
        <f>H28/#REF!*100</f>
        <v>#REF!</v>
      </c>
      <c r="J28" s="60" t="e">
        <f>H28/F28*100</f>
        <v>#DIV/0!</v>
      </c>
      <c r="K28" s="61"/>
      <c r="L28" s="61"/>
      <c r="M28" s="62" t="e">
        <f t="shared" si="1"/>
        <v>#DIV/0!</v>
      </c>
      <c r="N28" s="60"/>
      <c r="O28" s="60"/>
      <c r="P28" s="60"/>
      <c r="Q28" s="6">
        <f t="shared" si="2"/>
        <v>0</v>
      </c>
      <c r="R28" s="6">
        <f t="shared" si="3"/>
        <v>0</v>
      </c>
      <c r="S28" s="95"/>
      <c r="T28" s="13">
        <f t="shared" si="4"/>
        <v>0</v>
      </c>
      <c r="U28" s="96">
        <f t="shared" si="5"/>
        <v>0</v>
      </c>
      <c r="V28" s="96">
        <f t="shared" si="6"/>
        <v>0</v>
      </c>
      <c r="W28" s="13">
        <f t="shared" si="7"/>
        <v>0</v>
      </c>
      <c r="X28" s="97" t="e">
        <f t="shared" si="12"/>
        <v>#DIV/0!</v>
      </c>
      <c r="Y28" s="6">
        <f t="shared" si="9"/>
        <v>0</v>
      </c>
      <c r="Z28" s="60" t="e">
        <f t="shared" si="10"/>
        <v>#DIV/0!</v>
      </c>
    </row>
    <row r="29" spans="1:26" ht="32.25" customHeight="1" x14ac:dyDescent="0.25">
      <c r="A29" s="18" t="s">
        <v>128</v>
      </c>
      <c r="B29" s="28" t="s">
        <v>32</v>
      </c>
      <c r="C29" s="28">
        <v>120</v>
      </c>
      <c r="D29" s="7" t="s">
        <v>129</v>
      </c>
      <c r="E29" s="6">
        <v>1431.7</v>
      </c>
      <c r="F29" s="6">
        <v>1107</v>
      </c>
      <c r="G29" s="6">
        <v>1174.0999999999999</v>
      </c>
      <c r="H29" s="6">
        <f t="shared" si="13"/>
        <v>1319.6</v>
      </c>
      <c r="I29" s="60" t="e">
        <f>H29/#REF!*100</f>
        <v>#REF!</v>
      </c>
      <c r="J29" s="60">
        <f>H29/F29*100</f>
        <v>119.20505871725382</v>
      </c>
      <c r="K29" s="61">
        <v>122.5</v>
      </c>
      <c r="L29" s="61">
        <v>145.5</v>
      </c>
      <c r="M29" s="62">
        <f t="shared" si="1"/>
        <v>118.77551020408164</v>
      </c>
      <c r="N29" s="60" t="e">
        <f>#REF!-#REF!</f>
        <v>#REF!</v>
      </c>
      <c r="O29" s="60" t="e">
        <f>#REF!/#REF!*100</f>
        <v>#REF!</v>
      </c>
      <c r="P29" s="60" t="e">
        <f>#REF!-#REF!</f>
        <v>#REF!</v>
      </c>
      <c r="Q29" s="6">
        <f t="shared" si="2"/>
        <v>1296.5999999999999</v>
      </c>
      <c r="R29" s="6">
        <f t="shared" si="3"/>
        <v>189.59999999999991</v>
      </c>
      <c r="S29" s="95"/>
      <c r="T29" s="13">
        <f t="shared" si="4"/>
        <v>212.59999999999991</v>
      </c>
      <c r="U29" s="96" t="e">
        <f t="shared" si="5"/>
        <v>#REF!</v>
      </c>
      <c r="V29" s="96">
        <f t="shared" si="6"/>
        <v>1532.1999999999998</v>
      </c>
      <c r="W29" s="13" t="e">
        <f t="shared" si="7"/>
        <v>#REF!</v>
      </c>
      <c r="X29" s="97" t="e">
        <f t="shared" si="12"/>
        <v>#REF!</v>
      </c>
      <c r="Y29" s="6">
        <f t="shared" si="9"/>
        <v>-112.10000000000014</v>
      </c>
      <c r="Z29" s="60">
        <f t="shared" si="10"/>
        <v>92.170147377243822</v>
      </c>
    </row>
    <row r="30" spans="1:26" ht="31.5" hidden="1" customHeight="1" x14ac:dyDescent="0.25">
      <c r="A30" s="18" t="s">
        <v>45</v>
      </c>
      <c r="B30" s="28" t="s">
        <v>32</v>
      </c>
      <c r="C30" s="28">
        <v>120</v>
      </c>
      <c r="D30" s="8" t="s">
        <v>28</v>
      </c>
      <c r="E30" s="6"/>
      <c r="F30" s="6"/>
      <c r="G30" s="6">
        <v>0</v>
      </c>
      <c r="H30" s="6">
        <f t="shared" si="13"/>
        <v>0</v>
      </c>
      <c r="I30" s="60"/>
      <c r="J30" s="60"/>
      <c r="K30" s="61"/>
      <c r="L30" s="61"/>
      <c r="M30" s="62"/>
      <c r="N30" s="60"/>
      <c r="O30" s="60"/>
      <c r="P30" s="60" t="e">
        <f>#REF!-#REF!</f>
        <v>#REF!</v>
      </c>
      <c r="Q30" s="6">
        <f t="shared" si="2"/>
        <v>0</v>
      </c>
      <c r="R30" s="6">
        <f t="shared" si="3"/>
        <v>0</v>
      </c>
      <c r="S30" s="95"/>
      <c r="T30" s="13">
        <f t="shared" si="4"/>
        <v>0</v>
      </c>
      <c r="U30" s="96" t="e">
        <f t="shared" si="5"/>
        <v>#REF!</v>
      </c>
      <c r="V30" s="96">
        <f t="shared" si="6"/>
        <v>0</v>
      </c>
      <c r="W30" s="13" t="e">
        <f t="shared" si="7"/>
        <v>#REF!</v>
      </c>
      <c r="X30" s="97" t="e">
        <f t="shared" si="12"/>
        <v>#REF!</v>
      </c>
      <c r="Y30" s="6">
        <f t="shared" si="9"/>
        <v>0</v>
      </c>
      <c r="Z30" s="60" t="e">
        <f t="shared" si="10"/>
        <v>#DIV/0!</v>
      </c>
    </row>
    <row r="31" spans="1:26" ht="30" customHeight="1" x14ac:dyDescent="0.25">
      <c r="A31" s="18" t="s">
        <v>46</v>
      </c>
      <c r="B31" s="28" t="s">
        <v>32</v>
      </c>
      <c r="C31" s="28">
        <v>120</v>
      </c>
      <c r="D31" s="7" t="s">
        <v>24</v>
      </c>
      <c r="E31" s="6">
        <v>369</v>
      </c>
      <c r="F31" s="6">
        <v>956.6</v>
      </c>
      <c r="G31" s="6">
        <v>894.9</v>
      </c>
      <c r="H31" s="6">
        <f t="shared" si="13"/>
        <v>991.1</v>
      </c>
      <c r="I31" s="60"/>
      <c r="J31" s="60">
        <f t="shared" ref="J31:J38" si="14">H31/F31*100</f>
        <v>103.60652310265523</v>
      </c>
      <c r="K31" s="61">
        <v>79.2</v>
      </c>
      <c r="L31" s="61">
        <v>96.2</v>
      </c>
      <c r="M31" s="62">
        <f t="shared" si="1"/>
        <v>121.46464646464645</v>
      </c>
      <c r="N31" s="60"/>
      <c r="O31" s="60"/>
      <c r="P31" s="60"/>
      <c r="Q31" s="6">
        <f t="shared" si="2"/>
        <v>974.1</v>
      </c>
      <c r="R31" s="6">
        <f t="shared" si="3"/>
        <v>17.5</v>
      </c>
      <c r="S31" s="95"/>
      <c r="T31" s="13">
        <f t="shared" si="4"/>
        <v>34.5</v>
      </c>
      <c r="U31" s="96">
        <f t="shared" si="5"/>
        <v>96.2</v>
      </c>
      <c r="V31" s="96">
        <f t="shared" si="6"/>
        <v>1025.5999999999999</v>
      </c>
      <c r="W31" s="13">
        <f t="shared" si="7"/>
        <v>34.5</v>
      </c>
      <c r="X31" s="97">
        <f t="shared" si="12"/>
        <v>3.6065231026552373</v>
      </c>
      <c r="Y31" s="6">
        <f t="shared" si="9"/>
        <v>622.1</v>
      </c>
      <c r="Z31" s="60">
        <f t="shared" si="10"/>
        <v>268.59078590785907</v>
      </c>
    </row>
    <row r="32" spans="1:26" ht="24" customHeight="1" x14ac:dyDescent="0.25">
      <c r="A32" s="18" t="s">
        <v>47</v>
      </c>
      <c r="B32" s="27" t="s">
        <v>32</v>
      </c>
      <c r="C32" s="27" t="s">
        <v>33</v>
      </c>
      <c r="D32" s="43" t="s">
        <v>7</v>
      </c>
      <c r="E32" s="6">
        <v>2519.4</v>
      </c>
      <c r="F32" s="6">
        <f>F33</f>
        <v>2262.8000000000002</v>
      </c>
      <c r="G32" s="6">
        <f>G33</f>
        <v>2524.3000000000002</v>
      </c>
      <c r="H32" s="6">
        <f t="shared" si="13"/>
        <v>2530.9</v>
      </c>
      <c r="I32" s="60" t="e">
        <f>H32/#REF!*100</f>
        <v>#REF!</v>
      </c>
      <c r="J32" s="60">
        <f t="shared" si="14"/>
        <v>111.84815273112957</v>
      </c>
      <c r="K32" s="61">
        <f>K33</f>
        <v>1.8</v>
      </c>
      <c r="L32" s="61">
        <v>6.6</v>
      </c>
      <c r="M32" s="62">
        <f t="shared" si="1"/>
        <v>366.66666666666663</v>
      </c>
      <c r="N32" s="60" t="e">
        <f>#REF!-#REF!</f>
        <v>#REF!</v>
      </c>
      <c r="O32" s="60" t="e">
        <f>#REF!/#REF!*100</f>
        <v>#REF!</v>
      </c>
      <c r="P32" s="60" t="e">
        <f>P33</f>
        <v>#REF!</v>
      </c>
      <c r="Q32" s="6">
        <f t="shared" si="2"/>
        <v>2526.1000000000004</v>
      </c>
      <c r="R32" s="6">
        <f t="shared" si="3"/>
        <v>263.30000000000018</v>
      </c>
      <c r="S32" s="95"/>
      <c r="T32" s="13">
        <f t="shared" si="4"/>
        <v>268.09999999999991</v>
      </c>
      <c r="U32" s="96" t="e">
        <f t="shared" si="5"/>
        <v>#REF!</v>
      </c>
      <c r="V32" s="96">
        <f t="shared" si="6"/>
        <v>2799</v>
      </c>
      <c r="W32" s="13" t="e">
        <f t="shared" si="7"/>
        <v>#REF!</v>
      </c>
      <c r="X32" s="97" t="e">
        <f t="shared" si="12"/>
        <v>#REF!</v>
      </c>
      <c r="Y32" s="6">
        <f t="shared" si="9"/>
        <v>11.5</v>
      </c>
      <c r="Z32" s="60">
        <f t="shared" si="10"/>
        <v>100.45645788679845</v>
      </c>
    </row>
    <row r="33" spans="1:26" ht="24" customHeight="1" x14ac:dyDescent="0.25">
      <c r="A33" s="18" t="s">
        <v>48</v>
      </c>
      <c r="B33" s="28" t="s">
        <v>32</v>
      </c>
      <c r="C33" s="28">
        <v>120</v>
      </c>
      <c r="D33" s="45" t="s">
        <v>8</v>
      </c>
      <c r="E33" s="6">
        <v>2519.4</v>
      </c>
      <c r="F33" s="6">
        <v>2262.8000000000002</v>
      </c>
      <c r="G33" s="6">
        <v>2524.3000000000002</v>
      </c>
      <c r="H33" s="6">
        <v>2530.9</v>
      </c>
      <c r="I33" s="60" t="e">
        <f>H33/#REF!*100</f>
        <v>#REF!</v>
      </c>
      <c r="J33" s="60">
        <f t="shared" si="14"/>
        <v>111.84815273112957</v>
      </c>
      <c r="K33" s="61">
        <v>1.8</v>
      </c>
      <c r="L33" s="61">
        <v>3.6</v>
      </c>
      <c r="M33" s="62">
        <f t="shared" si="1"/>
        <v>200</v>
      </c>
      <c r="N33" s="6" t="e">
        <f>#REF!-#REF!</f>
        <v>#REF!</v>
      </c>
      <c r="O33" s="6" t="e">
        <f>#REF!/#REF!*100</f>
        <v>#REF!</v>
      </c>
      <c r="P33" s="6" t="e">
        <f>#REF!-#REF!</f>
        <v>#REF!</v>
      </c>
      <c r="Q33" s="6">
        <f t="shared" si="2"/>
        <v>2526.1000000000004</v>
      </c>
      <c r="R33" s="6">
        <f t="shared" si="3"/>
        <v>263.30000000000018</v>
      </c>
      <c r="S33" s="95"/>
      <c r="T33" s="13">
        <f t="shared" si="4"/>
        <v>268.09999999999991</v>
      </c>
      <c r="U33" s="96" t="e">
        <f t="shared" si="5"/>
        <v>#REF!</v>
      </c>
      <c r="V33" s="96">
        <f t="shared" si="6"/>
        <v>2799</v>
      </c>
      <c r="W33" s="13" t="e">
        <f t="shared" si="7"/>
        <v>#REF!</v>
      </c>
      <c r="X33" s="97" t="e">
        <f t="shared" si="12"/>
        <v>#REF!</v>
      </c>
      <c r="Y33" s="6">
        <f t="shared" si="9"/>
        <v>11.5</v>
      </c>
      <c r="Z33" s="60">
        <f t="shared" si="10"/>
        <v>100.45645788679845</v>
      </c>
    </row>
    <row r="34" spans="1:26" ht="27.6" customHeight="1" x14ac:dyDescent="0.25">
      <c r="A34" s="18" t="s">
        <v>70</v>
      </c>
      <c r="B34" s="28" t="s">
        <v>32</v>
      </c>
      <c r="C34" s="28" t="s">
        <v>33</v>
      </c>
      <c r="D34" s="45" t="s">
        <v>69</v>
      </c>
      <c r="E34" s="6">
        <v>2144.1000000000004</v>
      </c>
      <c r="F34" s="6">
        <v>50</v>
      </c>
      <c r="G34" s="6">
        <v>372.3</v>
      </c>
      <c r="H34" s="6">
        <f>G34+L34</f>
        <v>372.3</v>
      </c>
      <c r="I34" s="60" t="e">
        <f>H34/#REF!*100</f>
        <v>#REF!</v>
      </c>
      <c r="J34" s="60">
        <f t="shared" si="14"/>
        <v>744.6</v>
      </c>
      <c r="K34" s="61">
        <v>0</v>
      </c>
      <c r="L34" s="61">
        <v>0</v>
      </c>
      <c r="M34" s="62"/>
      <c r="N34" s="6"/>
      <c r="O34" s="6"/>
      <c r="P34" s="6" t="e">
        <f>#REF!-#REF!</f>
        <v>#REF!</v>
      </c>
      <c r="Q34" s="6">
        <f t="shared" si="2"/>
        <v>372.3</v>
      </c>
      <c r="R34" s="6">
        <f t="shared" si="3"/>
        <v>322.3</v>
      </c>
      <c r="S34" s="95"/>
      <c r="T34" s="13">
        <f t="shared" si="4"/>
        <v>322.3</v>
      </c>
      <c r="U34" s="96" t="e">
        <f t="shared" si="5"/>
        <v>#REF!</v>
      </c>
      <c r="V34" s="96">
        <f t="shared" si="6"/>
        <v>694.6</v>
      </c>
      <c r="W34" s="13" t="e">
        <f t="shared" si="7"/>
        <v>#REF!</v>
      </c>
      <c r="X34" s="97" t="e">
        <f t="shared" si="12"/>
        <v>#REF!</v>
      </c>
      <c r="Y34" s="6">
        <f t="shared" si="9"/>
        <v>-1771.8000000000004</v>
      </c>
      <c r="Z34" s="60">
        <f t="shared" si="10"/>
        <v>17.363928921225686</v>
      </c>
    </row>
    <row r="35" spans="1:26" ht="30.75" customHeight="1" x14ac:dyDescent="0.25">
      <c r="A35" s="18" t="s">
        <v>49</v>
      </c>
      <c r="B35" s="27" t="s">
        <v>32</v>
      </c>
      <c r="C35" s="27" t="s">
        <v>33</v>
      </c>
      <c r="D35" s="37" t="s">
        <v>9</v>
      </c>
      <c r="E35" s="6">
        <v>6039.3</v>
      </c>
      <c r="F35" s="6">
        <f>F36+F37</f>
        <v>14746</v>
      </c>
      <c r="G35" s="6">
        <f>G36+G37</f>
        <v>15014.6</v>
      </c>
      <c r="H35" s="6">
        <f>G35+L35</f>
        <v>15428.300000000001</v>
      </c>
      <c r="I35" s="60" t="e">
        <f>H35/#REF!*100</f>
        <v>#REF!</v>
      </c>
      <c r="J35" s="60">
        <f t="shared" si="14"/>
        <v>104.62701749627018</v>
      </c>
      <c r="K35" s="61">
        <f>K36+K37</f>
        <v>625.69999999999993</v>
      </c>
      <c r="L35" s="61">
        <f>L36+L37</f>
        <v>413.7</v>
      </c>
      <c r="M35" s="62">
        <f t="shared" si="1"/>
        <v>66.117947898353847</v>
      </c>
      <c r="N35" s="6" t="e">
        <f>#REF!-#REF!</f>
        <v>#REF!</v>
      </c>
      <c r="O35" s="6" t="e">
        <f>#REF!/#REF!*100</f>
        <v>#REF!</v>
      </c>
      <c r="P35" s="6">
        <f>P36+P37</f>
        <v>227.3</v>
      </c>
      <c r="Q35" s="6">
        <f t="shared" si="2"/>
        <v>15640.300000000001</v>
      </c>
      <c r="R35" s="6">
        <f t="shared" si="3"/>
        <v>894.30000000000109</v>
      </c>
      <c r="S35" s="95"/>
      <c r="T35" s="13">
        <f t="shared" si="4"/>
        <v>682.30000000000109</v>
      </c>
      <c r="U35" s="96">
        <f t="shared" si="5"/>
        <v>641</v>
      </c>
      <c r="V35" s="96">
        <f t="shared" si="6"/>
        <v>16110.600000000002</v>
      </c>
      <c r="W35" s="13">
        <f t="shared" si="7"/>
        <v>909.60000000000036</v>
      </c>
      <c r="X35" s="97">
        <f t="shared" si="12"/>
        <v>6.1684524616845273</v>
      </c>
      <c r="Y35" s="6">
        <f t="shared" si="9"/>
        <v>9389</v>
      </c>
      <c r="Z35" s="60">
        <f t="shared" si="10"/>
        <v>255.46503733876443</v>
      </c>
    </row>
    <row r="36" spans="1:26" ht="31.5" customHeight="1" x14ac:dyDescent="0.25">
      <c r="A36" s="18" t="s">
        <v>118</v>
      </c>
      <c r="B36" s="28" t="s">
        <v>32</v>
      </c>
      <c r="C36" s="28">
        <v>410</v>
      </c>
      <c r="D36" s="7" t="s">
        <v>13</v>
      </c>
      <c r="E36" s="6">
        <v>4550.9000000000005</v>
      </c>
      <c r="F36" s="6">
        <v>11688.7</v>
      </c>
      <c r="G36" s="6">
        <v>11688.7</v>
      </c>
      <c r="H36" s="6">
        <f>G36+L36</f>
        <v>12072.5</v>
      </c>
      <c r="I36" s="60" t="e">
        <f>H36/#REF!*100</f>
        <v>#REF!</v>
      </c>
      <c r="J36" s="60">
        <f t="shared" si="14"/>
        <v>103.28351313661912</v>
      </c>
      <c r="K36" s="61">
        <v>605.79999999999995</v>
      </c>
      <c r="L36" s="61">
        <v>383.8</v>
      </c>
      <c r="M36" s="62">
        <f t="shared" si="1"/>
        <v>63.354242324199419</v>
      </c>
      <c r="N36" s="6" t="e">
        <f>#REF!-#REF!</f>
        <v>#REF!</v>
      </c>
      <c r="O36" s="6" t="e">
        <f>#REF!/#REF!*100</f>
        <v>#REF!</v>
      </c>
      <c r="P36" s="6">
        <v>222</v>
      </c>
      <c r="Q36" s="6">
        <f t="shared" si="2"/>
        <v>12294.5</v>
      </c>
      <c r="R36" s="6">
        <f t="shared" si="3"/>
        <v>605.79999999999927</v>
      </c>
      <c r="S36" s="95"/>
      <c r="T36" s="13">
        <f t="shared" si="4"/>
        <v>383.79999999999927</v>
      </c>
      <c r="U36" s="96">
        <f t="shared" si="5"/>
        <v>605.79999999999995</v>
      </c>
      <c r="V36" s="96">
        <f t="shared" si="6"/>
        <v>12456.3</v>
      </c>
      <c r="W36" s="13">
        <f t="shared" si="7"/>
        <v>605.79999999999927</v>
      </c>
      <c r="X36" s="97">
        <f t="shared" si="12"/>
        <v>5.1827833719746357</v>
      </c>
      <c r="Y36" s="6">
        <f t="shared" si="9"/>
        <v>7521.5999999999995</v>
      </c>
      <c r="Z36" s="60">
        <f t="shared" si="10"/>
        <v>265.27719791689555</v>
      </c>
    </row>
    <row r="37" spans="1:26" ht="27.75" customHeight="1" x14ac:dyDescent="0.25">
      <c r="A37" s="18" t="s">
        <v>132</v>
      </c>
      <c r="B37" s="28" t="s">
        <v>32</v>
      </c>
      <c r="C37" s="28" t="s">
        <v>50</v>
      </c>
      <c r="D37" s="7" t="s">
        <v>18</v>
      </c>
      <c r="E37" s="6">
        <v>1488.4</v>
      </c>
      <c r="F37" s="6">
        <v>3057.3</v>
      </c>
      <c r="G37" s="6">
        <v>3325.9</v>
      </c>
      <c r="H37" s="6">
        <f>G37+L37</f>
        <v>3355.8</v>
      </c>
      <c r="I37" s="60" t="e">
        <f>H37/#REF!*100</f>
        <v>#REF!</v>
      </c>
      <c r="J37" s="60">
        <f t="shared" si="14"/>
        <v>109.76351682857424</v>
      </c>
      <c r="K37" s="61">
        <v>19.899999999999999</v>
      </c>
      <c r="L37" s="61">
        <v>29.9</v>
      </c>
      <c r="M37" s="62">
        <f t="shared" si="1"/>
        <v>150.25125628140702</v>
      </c>
      <c r="N37" s="6" t="e">
        <f>#REF!-#REF!</f>
        <v>#REF!</v>
      </c>
      <c r="O37" s="6" t="e">
        <f>#REF!/#REF!*100</f>
        <v>#REF!</v>
      </c>
      <c r="P37" s="6">
        <v>5.3</v>
      </c>
      <c r="Q37" s="6">
        <f t="shared" si="2"/>
        <v>3345.8</v>
      </c>
      <c r="R37" s="6">
        <f t="shared" si="3"/>
        <v>288.5</v>
      </c>
      <c r="S37" s="95"/>
      <c r="T37" s="13">
        <f t="shared" si="4"/>
        <v>298.5</v>
      </c>
      <c r="U37" s="96">
        <f t="shared" si="5"/>
        <v>35.199999999999996</v>
      </c>
      <c r="V37" s="96">
        <f t="shared" si="6"/>
        <v>3654.3</v>
      </c>
      <c r="W37" s="13">
        <f t="shared" si="7"/>
        <v>303.80000000000018</v>
      </c>
      <c r="X37" s="97">
        <f t="shared" si="12"/>
        <v>9.9368724037549523</v>
      </c>
      <c r="Y37" s="6">
        <f t="shared" si="9"/>
        <v>1867.4</v>
      </c>
      <c r="Z37" s="60">
        <f t="shared" si="10"/>
        <v>225.46358505778014</v>
      </c>
    </row>
    <row r="38" spans="1:26" ht="21.6" customHeight="1" x14ac:dyDescent="0.25">
      <c r="A38" s="18" t="s">
        <v>51</v>
      </c>
      <c r="B38" s="27" t="s">
        <v>32</v>
      </c>
      <c r="C38" s="27" t="s">
        <v>33</v>
      </c>
      <c r="D38" s="43" t="s">
        <v>10</v>
      </c>
      <c r="E38" s="6">
        <v>3176</v>
      </c>
      <c r="F38" s="6">
        <v>2506</v>
      </c>
      <c r="G38" s="6">
        <v>2057.4</v>
      </c>
      <c r="H38" s="6">
        <v>2340.1999999999998</v>
      </c>
      <c r="I38" s="60" t="e">
        <f>H38/#REF!*100</f>
        <v>#REF!</v>
      </c>
      <c r="J38" s="60">
        <f t="shared" si="14"/>
        <v>93.383878691141248</v>
      </c>
      <c r="K38" s="61">
        <v>176.5</v>
      </c>
      <c r="L38" s="61">
        <v>282.7</v>
      </c>
      <c r="M38" s="62">
        <f t="shared" si="1"/>
        <v>160.16997167138808</v>
      </c>
      <c r="N38" s="6" t="e">
        <f>#REF!-#REF!</f>
        <v>#REF!</v>
      </c>
      <c r="O38" s="6" t="e">
        <f>#REF!/#REF!*100</f>
        <v>#REF!</v>
      </c>
      <c r="P38" s="6">
        <v>20</v>
      </c>
      <c r="Q38" s="6">
        <f t="shared" si="2"/>
        <v>2233.9</v>
      </c>
      <c r="R38" s="6">
        <f t="shared" si="3"/>
        <v>-272.09999999999991</v>
      </c>
      <c r="S38" s="95"/>
      <c r="T38" s="13">
        <f t="shared" si="4"/>
        <v>-165.80000000000018</v>
      </c>
      <c r="U38" s="96">
        <f t="shared" si="5"/>
        <v>302.7</v>
      </c>
      <c r="V38" s="96">
        <f t="shared" si="6"/>
        <v>2174.3999999999996</v>
      </c>
      <c r="W38" s="13">
        <f t="shared" si="7"/>
        <v>-145.80000000000018</v>
      </c>
      <c r="X38" s="97">
        <f t="shared" si="12"/>
        <v>-5.8180367118914678</v>
      </c>
      <c r="Y38" s="6">
        <f t="shared" si="9"/>
        <v>-835.80000000000018</v>
      </c>
      <c r="Z38" s="60">
        <f t="shared" si="10"/>
        <v>73.683879093198996</v>
      </c>
    </row>
    <row r="39" spans="1:26" ht="22.5" customHeight="1" x14ac:dyDescent="0.25">
      <c r="A39" s="18" t="s">
        <v>52</v>
      </c>
      <c r="B39" s="28" t="s">
        <v>32</v>
      </c>
      <c r="C39" s="28" t="s">
        <v>33</v>
      </c>
      <c r="D39" s="43" t="s">
        <v>11</v>
      </c>
      <c r="E39" s="6">
        <v>115.60000000000001</v>
      </c>
      <c r="F39" s="6">
        <v>0</v>
      </c>
      <c r="G39" s="6">
        <v>69.099999999999994</v>
      </c>
      <c r="H39" s="6">
        <f>G39+L39</f>
        <v>69.099999999999994</v>
      </c>
      <c r="I39" s="60" t="e">
        <f>H39/#REF!*100</f>
        <v>#REF!</v>
      </c>
      <c r="J39" s="60"/>
      <c r="K39" s="61"/>
      <c r="L39" s="61"/>
      <c r="M39" s="62"/>
      <c r="N39" s="6" t="e">
        <f>#REF!-#REF!</f>
        <v>#REF!</v>
      </c>
      <c r="O39" s="6"/>
      <c r="P39" s="6"/>
      <c r="Q39" s="6">
        <f t="shared" si="2"/>
        <v>69.099999999999994</v>
      </c>
      <c r="R39" s="6">
        <f t="shared" si="3"/>
        <v>69.099999999999994</v>
      </c>
      <c r="S39" s="95"/>
      <c r="T39" s="13">
        <f t="shared" si="4"/>
        <v>69.099999999999994</v>
      </c>
      <c r="U39" s="96">
        <f t="shared" si="5"/>
        <v>0</v>
      </c>
      <c r="V39" s="96">
        <f t="shared" si="6"/>
        <v>138.19999999999999</v>
      </c>
      <c r="W39" s="13">
        <f t="shared" si="7"/>
        <v>69.099999999999994</v>
      </c>
      <c r="X39" s="97" t="e">
        <f t="shared" si="12"/>
        <v>#DIV/0!</v>
      </c>
      <c r="Y39" s="6">
        <f t="shared" si="9"/>
        <v>-46.500000000000014</v>
      </c>
      <c r="Z39" s="60">
        <f t="shared" si="10"/>
        <v>59.775086505190302</v>
      </c>
    </row>
    <row r="40" spans="1:26" ht="0.75" hidden="1" customHeight="1" x14ac:dyDescent="0.3">
      <c r="A40" s="18" t="s">
        <v>53</v>
      </c>
      <c r="B40" s="28" t="s">
        <v>32</v>
      </c>
      <c r="C40" s="28" t="s">
        <v>33</v>
      </c>
      <c r="D40" s="9" t="s">
        <v>27</v>
      </c>
      <c r="E40" s="4"/>
      <c r="F40" s="23">
        <v>0</v>
      </c>
      <c r="G40" s="4">
        <v>0</v>
      </c>
      <c r="H40" s="4">
        <f>G40+L40</f>
        <v>0</v>
      </c>
      <c r="I40" s="63" t="e">
        <f>H40/#REF!*100</f>
        <v>#REF!</v>
      </c>
      <c r="J40" s="63" t="e">
        <f t="shared" ref="J40:J46" si="15">H40/F40*100</f>
        <v>#DIV/0!</v>
      </c>
      <c r="K40" s="22"/>
      <c r="L40" s="66"/>
      <c r="M40" s="65" t="e">
        <f t="shared" si="1"/>
        <v>#DIV/0!</v>
      </c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4">
        <f t="shared" si="9"/>
        <v>0</v>
      </c>
      <c r="Z40" s="63" t="e">
        <f t="shared" si="10"/>
        <v>#DIV/0!</v>
      </c>
    </row>
    <row r="41" spans="1:26" ht="15" hidden="1" customHeight="1" x14ac:dyDescent="0.3">
      <c r="A41" s="18" t="s">
        <v>54</v>
      </c>
      <c r="B41" s="28" t="s">
        <v>32</v>
      </c>
      <c r="C41" s="28" t="s">
        <v>33</v>
      </c>
      <c r="D41" s="9" t="s">
        <v>29</v>
      </c>
      <c r="E41" s="4"/>
      <c r="F41" s="23"/>
      <c r="G41" s="4">
        <v>0</v>
      </c>
      <c r="H41" s="4">
        <f>G41+L41</f>
        <v>0</v>
      </c>
      <c r="I41" s="63" t="e">
        <f>H41/#REF!*100</f>
        <v>#REF!</v>
      </c>
      <c r="J41" s="63" t="e">
        <f t="shared" si="15"/>
        <v>#DIV/0!</v>
      </c>
      <c r="K41" s="22"/>
      <c r="L41" s="66"/>
      <c r="M41" s="84" t="e">
        <f t="shared" si="1"/>
        <v>#DIV/0!</v>
      </c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4">
        <f t="shared" si="9"/>
        <v>0</v>
      </c>
      <c r="Z41" s="63" t="e">
        <f t="shared" si="10"/>
        <v>#DIV/0!</v>
      </c>
    </row>
    <row r="42" spans="1:26" ht="24" customHeight="1" x14ac:dyDescent="0.25">
      <c r="A42" s="17" t="s">
        <v>55</v>
      </c>
      <c r="B42" s="27" t="s">
        <v>32</v>
      </c>
      <c r="C42" s="27" t="s">
        <v>33</v>
      </c>
      <c r="D42" s="43" t="s">
        <v>12</v>
      </c>
      <c r="E42" s="67">
        <f>E43+E44+E45+E46+E47+E48+E49+E50</f>
        <v>619806.20000000007</v>
      </c>
      <c r="F42" s="67">
        <f>F43+F44+F45+F46+F48+F50</f>
        <v>460513</v>
      </c>
      <c r="G42" s="67">
        <f>G43+G44+G45+G46+G48+G50</f>
        <v>366908.39999999997</v>
      </c>
      <c r="H42" s="67">
        <f>H43+H44+H45+H46+H48+H50</f>
        <v>454984.5</v>
      </c>
      <c r="I42" s="63" t="e">
        <f>H42/#REF!*100</f>
        <v>#REF!</v>
      </c>
      <c r="J42" s="63">
        <f t="shared" si="15"/>
        <v>98.799491002425555</v>
      </c>
      <c r="K42" s="68">
        <f>K43+K44+K45+K46+K48+K50</f>
        <v>0</v>
      </c>
      <c r="L42" s="69">
        <f>L43+L44+L45+L46+L48+L50</f>
        <v>88076.1</v>
      </c>
      <c r="M42" s="62"/>
      <c r="N42" s="101"/>
      <c r="O42" s="101"/>
      <c r="P42" s="101"/>
      <c r="Q42" s="101"/>
      <c r="R42" s="67"/>
      <c r="S42" s="14"/>
      <c r="T42" s="14"/>
      <c r="U42" s="95"/>
      <c r="V42" s="95"/>
      <c r="W42" s="95"/>
      <c r="X42" s="95"/>
      <c r="Y42" s="4">
        <f t="shared" si="9"/>
        <v>-164821.70000000007</v>
      </c>
      <c r="Z42" s="63">
        <f t="shared" si="10"/>
        <v>73.407542551203903</v>
      </c>
    </row>
    <row r="43" spans="1:26" ht="20.25" customHeight="1" x14ac:dyDescent="0.25">
      <c r="A43" s="18" t="s">
        <v>123</v>
      </c>
      <c r="B43" s="28" t="s">
        <v>32</v>
      </c>
      <c r="C43" s="28" t="s">
        <v>56</v>
      </c>
      <c r="D43" s="35" t="s">
        <v>124</v>
      </c>
      <c r="E43" s="70">
        <v>51497.3</v>
      </c>
      <c r="F43" s="70">
        <v>55859.6</v>
      </c>
      <c r="G43" s="6">
        <v>32066.6</v>
      </c>
      <c r="H43" s="6">
        <f>G43+L43</f>
        <v>55461.1</v>
      </c>
      <c r="I43" s="60" t="e">
        <f>H43/#REF!*100</f>
        <v>#REF!</v>
      </c>
      <c r="J43" s="60">
        <f t="shared" si="15"/>
        <v>99.286604272139428</v>
      </c>
      <c r="K43" s="71"/>
      <c r="L43" s="72">
        <v>23394.5</v>
      </c>
      <c r="M43" s="62"/>
      <c r="N43" s="101"/>
      <c r="O43" s="101"/>
      <c r="P43" s="101"/>
      <c r="Q43" s="101"/>
      <c r="R43" s="101"/>
      <c r="S43" s="14"/>
      <c r="T43" s="14"/>
      <c r="U43" s="95"/>
      <c r="V43" s="95"/>
      <c r="W43" s="95"/>
      <c r="X43" s="95"/>
      <c r="Y43" s="6">
        <f t="shared" si="9"/>
        <v>3963.7999999999956</v>
      </c>
      <c r="Z43" s="60">
        <f t="shared" si="10"/>
        <v>107.69710256654233</v>
      </c>
    </row>
    <row r="44" spans="1:26" ht="28.5" customHeight="1" x14ac:dyDescent="0.25">
      <c r="A44" s="18" t="s">
        <v>57</v>
      </c>
      <c r="B44" s="28" t="s">
        <v>32</v>
      </c>
      <c r="C44" s="28" t="s">
        <v>56</v>
      </c>
      <c r="D44" s="7" t="s">
        <v>114</v>
      </c>
      <c r="E44" s="70">
        <v>59863.6</v>
      </c>
      <c r="F44" s="70">
        <v>90657.5</v>
      </c>
      <c r="G44" s="6">
        <v>72208.800000000003</v>
      </c>
      <c r="H44" s="6">
        <f>G44+L44</f>
        <v>109979.20000000001</v>
      </c>
      <c r="I44" s="60" t="e">
        <f>H44/#REF!*100</f>
        <v>#REF!</v>
      </c>
      <c r="J44" s="60">
        <f t="shared" si="15"/>
        <v>121.31285332156745</v>
      </c>
      <c r="K44" s="71"/>
      <c r="L44" s="72">
        <v>37770.400000000001</v>
      </c>
      <c r="M44" s="62"/>
      <c r="N44" s="101"/>
      <c r="O44" s="101"/>
      <c r="P44" s="101"/>
      <c r="Q44" s="101"/>
      <c r="R44" s="101"/>
      <c r="S44" s="14"/>
      <c r="T44" s="14"/>
      <c r="U44" s="95"/>
      <c r="V44" s="95"/>
      <c r="W44" s="95"/>
      <c r="X44" s="95"/>
      <c r="Y44" s="6">
        <f t="shared" si="9"/>
        <v>50115.600000000013</v>
      </c>
      <c r="Z44" s="60">
        <f t="shared" si="10"/>
        <v>183.71631508963713</v>
      </c>
    </row>
    <row r="45" spans="1:26" ht="20.25" customHeight="1" x14ac:dyDescent="0.25">
      <c r="A45" s="18" t="s">
        <v>58</v>
      </c>
      <c r="B45" s="28" t="s">
        <v>32</v>
      </c>
      <c r="C45" s="28" t="s">
        <v>56</v>
      </c>
      <c r="D45" s="10" t="s">
        <v>17</v>
      </c>
      <c r="E45" s="70">
        <v>491561.5</v>
      </c>
      <c r="F45" s="70">
        <v>300301.40000000002</v>
      </c>
      <c r="G45" s="6">
        <v>252302</v>
      </c>
      <c r="H45" s="6">
        <f>G45+L45</f>
        <v>277097.09999999998</v>
      </c>
      <c r="I45" s="60" t="e">
        <f>H45/#REF!*100</f>
        <v>#REF!</v>
      </c>
      <c r="J45" s="60">
        <f t="shared" si="15"/>
        <v>92.272996396287184</v>
      </c>
      <c r="K45" s="71"/>
      <c r="L45" s="72">
        <v>24795.1</v>
      </c>
      <c r="M45" s="62"/>
      <c r="N45" s="101"/>
      <c r="O45" s="101"/>
      <c r="P45" s="101"/>
      <c r="Q45" s="101"/>
      <c r="R45" s="101"/>
      <c r="S45" s="14"/>
      <c r="T45" s="14"/>
      <c r="U45" s="95"/>
      <c r="V45" s="95"/>
      <c r="W45" s="95"/>
      <c r="X45" s="95"/>
      <c r="Y45" s="6">
        <f t="shared" si="9"/>
        <v>-214464.40000000002</v>
      </c>
      <c r="Z45" s="60">
        <f t="shared" si="10"/>
        <v>56.37078981978857</v>
      </c>
    </row>
    <row r="46" spans="1:26" ht="30" customHeight="1" x14ac:dyDescent="0.25">
      <c r="A46" s="18" t="s">
        <v>120</v>
      </c>
      <c r="B46" s="28" t="s">
        <v>32</v>
      </c>
      <c r="C46" s="28" t="s">
        <v>56</v>
      </c>
      <c r="D46" s="10" t="s">
        <v>139</v>
      </c>
      <c r="E46" s="70">
        <v>18975.3</v>
      </c>
      <c r="F46" s="70">
        <v>13694.5</v>
      </c>
      <c r="G46" s="6">
        <v>9871.6</v>
      </c>
      <c r="H46" s="6">
        <f>G46+L46</f>
        <v>11987.7</v>
      </c>
      <c r="I46" s="60" t="e">
        <f>H46/#REF!*100</f>
        <v>#REF!</v>
      </c>
      <c r="J46" s="60">
        <f t="shared" si="15"/>
        <v>87.536602285589112</v>
      </c>
      <c r="K46" s="71"/>
      <c r="L46" s="72">
        <v>2116.1</v>
      </c>
      <c r="M46" s="62"/>
      <c r="N46" s="101"/>
      <c r="O46" s="101"/>
      <c r="P46" s="101"/>
      <c r="Q46" s="101"/>
      <c r="R46" s="101"/>
      <c r="S46" s="14"/>
      <c r="T46" s="14"/>
      <c r="U46" s="95"/>
      <c r="V46" s="95"/>
      <c r="W46" s="95"/>
      <c r="X46" s="95"/>
      <c r="Y46" s="6">
        <f t="shared" si="9"/>
        <v>-6987.5999999999985</v>
      </c>
      <c r="Z46" s="60">
        <f t="shared" si="10"/>
        <v>63.175285766232946</v>
      </c>
    </row>
    <row r="47" spans="1:26" ht="20.25" hidden="1" customHeight="1" x14ac:dyDescent="0.3">
      <c r="A47" s="18" t="s">
        <v>133</v>
      </c>
      <c r="B47" s="28" t="s">
        <v>32</v>
      </c>
      <c r="C47" s="28" t="s">
        <v>56</v>
      </c>
      <c r="D47" s="7" t="s">
        <v>135</v>
      </c>
      <c r="E47" s="70"/>
      <c r="F47" s="70"/>
      <c r="G47" s="6"/>
      <c r="H47" s="6"/>
      <c r="I47" s="63"/>
      <c r="J47" s="60"/>
      <c r="K47" s="71"/>
      <c r="L47" s="72">
        <v>0</v>
      </c>
      <c r="M47" s="65"/>
      <c r="N47" s="101"/>
      <c r="O47" s="101"/>
      <c r="P47" s="101"/>
      <c r="Q47" s="101"/>
      <c r="R47" s="101"/>
      <c r="S47" s="14"/>
      <c r="T47" s="14"/>
      <c r="U47" s="95"/>
      <c r="V47" s="95"/>
      <c r="W47" s="95"/>
      <c r="X47" s="95"/>
      <c r="Y47" s="6">
        <f t="shared" si="9"/>
        <v>0</v>
      </c>
      <c r="Z47" s="63"/>
    </row>
    <row r="48" spans="1:26" ht="19.5" customHeight="1" x14ac:dyDescent="0.3">
      <c r="A48" s="18" t="s">
        <v>121</v>
      </c>
      <c r="B48" s="28"/>
      <c r="C48" s="28"/>
      <c r="D48" s="7" t="s">
        <v>122</v>
      </c>
      <c r="E48" s="70">
        <v>20</v>
      </c>
      <c r="F48" s="70"/>
      <c r="G48" s="6">
        <v>807.6</v>
      </c>
      <c r="H48" s="6">
        <f>G48+L48</f>
        <v>807.6</v>
      </c>
      <c r="I48" s="63"/>
      <c r="J48" s="60"/>
      <c r="K48" s="70"/>
      <c r="L48" s="72">
        <v>0</v>
      </c>
      <c r="M48" s="65"/>
      <c r="N48" s="101"/>
      <c r="O48" s="101"/>
      <c r="P48" s="101"/>
      <c r="Q48" s="101"/>
      <c r="R48" s="101"/>
      <c r="S48" s="14"/>
      <c r="T48" s="14"/>
      <c r="U48" s="95"/>
      <c r="V48" s="95"/>
      <c r="W48" s="95"/>
      <c r="X48" s="95"/>
      <c r="Y48" s="6">
        <f t="shared" si="9"/>
        <v>787.6</v>
      </c>
      <c r="Z48" s="60">
        <f t="shared" si="10"/>
        <v>4038.0000000000005</v>
      </c>
    </row>
    <row r="49" spans="1:26" ht="3.75" hidden="1" customHeight="1" x14ac:dyDescent="0.3">
      <c r="A49" s="19" t="s">
        <v>134</v>
      </c>
      <c r="B49" s="28"/>
      <c r="C49" s="28"/>
      <c r="D49" s="7" t="s">
        <v>136</v>
      </c>
      <c r="E49" s="70"/>
      <c r="F49" s="70"/>
      <c r="G49" s="6"/>
      <c r="H49" s="6"/>
      <c r="I49" s="63"/>
      <c r="J49" s="60"/>
      <c r="K49" s="70"/>
      <c r="L49" s="72">
        <v>0</v>
      </c>
      <c r="M49" s="65"/>
      <c r="N49" s="101"/>
      <c r="O49" s="101"/>
      <c r="P49" s="101"/>
      <c r="Q49" s="101"/>
      <c r="R49" s="101"/>
      <c r="S49" s="14"/>
      <c r="T49" s="14"/>
      <c r="U49" s="95"/>
      <c r="V49" s="95"/>
      <c r="W49" s="95"/>
      <c r="X49" s="95"/>
      <c r="Y49" s="6">
        <f t="shared" si="9"/>
        <v>0</v>
      </c>
      <c r="Z49" s="60"/>
    </row>
    <row r="50" spans="1:26" ht="41.25" customHeight="1" x14ac:dyDescent="0.3">
      <c r="A50" s="19" t="s">
        <v>102</v>
      </c>
      <c r="B50" s="26">
        <v>0</v>
      </c>
      <c r="C50" s="26">
        <v>151</v>
      </c>
      <c r="D50" s="7" t="s">
        <v>103</v>
      </c>
      <c r="E50" s="70">
        <v>-2111.5</v>
      </c>
      <c r="F50" s="70"/>
      <c r="G50" s="6">
        <v>-348.2</v>
      </c>
      <c r="H50" s="6">
        <f>G50+L50</f>
        <v>-348.2</v>
      </c>
      <c r="I50" s="63"/>
      <c r="J50" s="60"/>
      <c r="K50" s="70"/>
      <c r="L50" s="72">
        <v>0</v>
      </c>
      <c r="M50" s="65"/>
      <c r="N50" s="101"/>
      <c r="O50" s="101"/>
      <c r="P50" s="101"/>
      <c r="Q50" s="101"/>
      <c r="R50" s="6"/>
      <c r="S50" s="14"/>
      <c r="T50" s="14"/>
      <c r="U50" s="95"/>
      <c r="V50" s="95"/>
      <c r="W50" s="95"/>
      <c r="X50" s="95"/>
      <c r="Y50" s="6">
        <f t="shared" si="9"/>
        <v>1763.3</v>
      </c>
      <c r="Z50" s="60">
        <f t="shared" si="10"/>
        <v>16.490646459862656</v>
      </c>
    </row>
    <row r="51" spans="1:26" ht="17.25" x14ac:dyDescent="0.3">
      <c r="A51" s="3"/>
      <c r="B51" s="3"/>
      <c r="C51" s="3"/>
      <c r="D51" s="44" t="s">
        <v>125</v>
      </c>
      <c r="E51" s="67">
        <f t="shared" ref="E51" si="16">E42+E5</f>
        <v>882092.5</v>
      </c>
      <c r="F51" s="67">
        <f>F42+F5</f>
        <v>726367.89999999991</v>
      </c>
      <c r="G51" s="67">
        <f>G42+G5</f>
        <v>614304.5</v>
      </c>
      <c r="H51" s="67">
        <f>H42+H5</f>
        <v>728658.60000000009</v>
      </c>
      <c r="I51" s="63" t="e">
        <f>H51/#REF!*100</f>
        <v>#REF!</v>
      </c>
      <c r="J51" s="63">
        <f>H51/F51*100</f>
        <v>100.31536360568801</v>
      </c>
      <c r="K51" s="68">
        <f>K42+K5</f>
        <v>22653.3</v>
      </c>
      <c r="L51" s="69">
        <f>L42+L5</f>
        <v>114350.3</v>
      </c>
      <c r="M51" s="65"/>
      <c r="N51" s="101"/>
      <c r="O51" s="101"/>
      <c r="P51" s="101"/>
      <c r="Q51" s="101"/>
      <c r="R51" s="67"/>
      <c r="S51" s="14"/>
      <c r="T51" s="14"/>
      <c r="U51" s="95"/>
      <c r="V51" s="95"/>
      <c r="W51" s="95"/>
      <c r="X51" s="95"/>
      <c r="Y51" s="4">
        <f t="shared" si="9"/>
        <v>-153433.89999999991</v>
      </c>
      <c r="Z51" s="63">
        <f t="shared" si="10"/>
        <v>82.605690446296748</v>
      </c>
    </row>
    <row r="52" spans="1:26" x14ac:dyDescent="0.2">
      <c r="K52" s="58"/>
      <c r="L52" s="42">
        <v>6500</v>
      </c>
    </row>
    <row r="53" spans="1:26" x14ac:dyDescent="0.2">
      <c r="L53" s="85">
        <f>L51+L52</f>
        <v>120850.3</v>
      </c>
    </row>
    <row r="54" spans="1:26" x14ac:dyDescent="0.2">
      <c r="K54" s="58"/>
    </row>
  </sheetData>
  <mergeCells count="24">
    <mergeCell ref="A4:C4"/>
    <mergeCell ref="R2:R3"/>
    <mergeCell ref="T2:T3"/>
    <mergeCell ref="U2:U3"/>
    <mergeCell ref="W2:W3"/>
    <mergeCell ref="L2:L3"/>
    <mergeCell ref="M2:M3"/>
    <mergeCell ref="N2:N3"/>
    <mergeCell ref="O2:O3"/>
    <mergeCell ref="P2:P3"/>
    <mergeCell ref="Q2:Q3"/>
    <mergeCell ref="A1:Z1"/>
    <mergeCell ref="A2:C3"/>
    <mergeCell ref="D2:D3"/>
    <mergeCell ref="E2:E3"/>
    <mergeCell ref="F2:F3"/>
    <mergeCell ref="G2:G3"/>
    <mergeCell ref="H2:H3"/>
    <mergeCell ref="I2:I3"/>
    <mergeCell ref="J2:J3"/>
    <mergeCell ref="K2:K3"/>
    <mergeCell ref="Z2:Z3"/>
    <mergeCell ref="X2:X3"/>
    <mergeCell ref="Y2:Y3"/>
  </mergeCells>
  <pageMargins left="0.9055118110236221" right="0.11811023622047245" top="0.15748031496062992" bottom="0.15748031496062992" header="0" footer="0"/>
  <pageSetup paperSize="9" scale="74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4"/>
  <sheetViews>
    <sheetView workbookViewId="0">
      <selection activeCell="D27" sqref="D27"/>
    </sheetView>
  </sheetViews>
  <sheetFormatPr defaultRowHeight="11.25" x14ac:dyDescent="0.2"/>
  <cols>
    <col min="1" max="1" width="15" style="1" customWidth="1"/>
    <col min="2" max="2" width="6.85546875" style="1" hidden="1" customWidth="1"/>
    <col min="3" max="3" width="4.85546875" style="1" hidden="1" customWidth="1"/>
    <col min="4" max="4" width="59" style="1" customWidth="1"/>
    <col min="5" max="5" width="13.85546875" style="1" hidden="1" customWidth="1"/>
    <col min="6" max="6" width="12.7109375" style="1" hidden="1" customWidth="1"/>
    <col min="7" max="7" width="13.28515625" style="1" hidden="1" customWidth="1"/>
    <col min="8" max="8" width="12.5703125" style="1" hidden="1" customWidth="1"/>
    <col min="9" max="9" width="13.140625" style="1" hidden="1" customWidth="1"/>
    <col min="10" max="10" width="12.140625" style="1" hidden="1" customWidth="1"/>
    <col min="11" max="12" width="0.140625" style="1" hidden="1" customWidth="1"/>
    <col min="13" max="13" width="1.140625" style="1" hidden="1" customWidth="1"/>
    <col min="14" max="14" width="12.85546875" style="1" hidden="1" customWidth="1"/>
    <col min="15" max="16" width="0.140625" style="1" hidden="1" customWidth="1"/>
    <col min="17" max="17" width="12.5703125" style="1" hidden="1" customWidth="1"/>
    <col min="18" max="18" width="13.85546875" style="1" hidden="1" customWidth="1"/>
    <col min="19" max="19" width="11.28515625" style="1" hidden="1" customWidth="1"/>
    <col min="20" max="21" width="12.7109375" style="1" hidden="1" customWidth="1"/>
    <col min="22" max="22" width="12.42578125" style="1" hidden="1" customWidth="1"/>
    <col min="23" max="23" width="0.140625" style="1" hidden="1" customWidth="1"/>
    <col min="24" max="24" width="12" style="1" hidden="1" customWidth="1"/>
    <col min="25" max="25" width="11.42578125" style="1" hidden="1" customWidth="1"/>
    <col min="26" max="26" width="6.28515625" style="1" hidden="1" customWidth="1"/>
    <col min="27" max="27" width="6.140625" style="1" hidden="1" customWidth="1"/>
    <col min="28" max="28" width="5.85546875" style="1" hidden="1" customWidth="1"/>
    <col min="29" max="29" width="6.85546875" style="1" hidden="1" customWidth="1"/>
    <col min="30" max="30" width="6.28515625" style="1" hidden="1" customWidth="1"/>
    <col min="31" max="31" width="6.7109375" style="1" hidden="1" customWidth="1"/>
    <col min="32" max="32" width="6.28515625" style="1" hidden="1" customWidth="1"/>
    <col min="33" max="33" width="7" style="1" hidden="1" customWidth="1"/>
    <col min="34" max="34" width="6.140625" style="1" hidden="1" customWidth="1"/>
    <col min="35" max="35" width="8" style="1" hidden="1" customWidth="1"/>
    <col min="36" max="36" width="7.5703125" style="1" hidden="1" customWidth="1"/>
    <col min="37" max="37" width="8" style="1" hidden="1" customWidth="1"/>
    <col min="38" max="38" width="6.42578125" style="1" hidden="1" customWidth="1"/>
    <col min="39" max="39" width="7.28515625" style="1" hidden="1" customWidth="1"/>
    <col min="40" max="40" width="7" style="1" hidden="1" customWidth="1"/>
    <col min="41" max="41" width="6.85546875" style="1" hidden="1" customWidth="1"/>
    <col min="42" max="42" width="6.42578125" style="1" hidden="1" customWidth="1"/>
    <col min="43" max="43" width="6.28515625" style="1" hidden="1" customWidth="1"/>
    <col min="44" max="44" width="5.28515625" style="1" hidden="1" customWidth="1"/>
    <col min="45" max="45" width="4.7109375" style="1" hidden="1" customWidth="1"/>
    <col min="46" max="46" width="4.140625" style="1" hidden="1" customWidth="1"/>
    <col min="47" max="47" width="4.42578125" style="1" hidden="1" customWidth="1"/>
    <col min="48" max="48" width="13.7109375" style="1" customWidth="1"/>
    <col min="49" max="49" width="10.85546875" style="1" hidden="1" customWidth="1"/>
    <col min="50" max="50" width="12.140625" style="1" customWidth="1"/>
    <col min="51" max="51" width="10.42578125" style="1" hidden="1" customWidth="1"/>
    <col min="52" max="52" width="8.28515625" style="1" customWidth="1"/>
    <col min="53" max="53" width="10.7109375" style="1" hidden="1" customWidth="1"/>
    <col min="54" max="54" width="10.85546875" style="42" hidden="1" customWidth="1"/>
    <col min="55" max="55" width="8.140625" style="1" hidden="1" customWidth="1"/>
    <col min="56" max="56" width="10.42578125" style="1" hidden="1" customWidth="1"/>
    <col min="57" max="57" width="11.5703125" style="1" hidden="1" customWidth="1"/>
    <col min="58" max="59" width="11.28515625" style="1" hidden="1" customWidth="1"/>
    <col min="60" max="60" width="12" style="1" hidden="1" customWidth="1"/>
    <col min="61" max="61" width="9.140625" style="1" hidden="1" customWidth="1"/>
    <col min="62" max="62" width="12.5703125" style="1" hidden="1" customWidth="1"/>
    <col min="63" max="63" width="9.85546875" style="1" hidden="1" customWidth="1"/>
    <col min="64" max="64" width="11.28515625" style="1" hidden="1" customWidth="1"/>
    <col min="65" max="65" width="11.7109375" style="1" hidden="1" customWidth="1"/>
    <col min="66" max="66" width="11.85546875" style="1" hidden="1" customWidth="1"/>
    <col min="67" max="67" width="15.140625" style="1" customWidth="1"/>
    <col min="68" max="68" width="12.28515625" style="1" customWidth="1"/>
    <col min="69" max="16384" width="9.140625" style="1"/>
  </cols>
  <sheetData>
    <row r="1" spans="1:68" ht="25.5" customHeight="1" x14ac:dyDescent="0.2">
      <c r="A1" s="105" t="s">
        <v>157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</row>
    <row r="2" spans="1:68" ht="33.75" customHeight="1" x14ac:dyDescent="0.2">
      <c r="A2" s="106" t="s">
        <v>59</v>
      </c>
      <c r="B2" s="110"/>
      <c r="C2" s="111"/>
      <c r="D2" s="108" t="s">
        <v>14</v>
      </c>
      <c r="E2" s="108" t="s">
        <v>85</v>
      </c>
      <c r="F2" s="108" t="s">
        <v>64</v>
      </c>
      <c r="G2" s="108" t="s">
        <v>66</v>
      </c>
      <c r="H2" s="108" t="s">
        <v>67</v>
      </c>
      <c r="I2" s="128" t="s">
        <v>68</v>
      </c>
      <c r="J2" s="108" t="s">
        <v>83</v>
      </c>
      <c r="K2" s="108" t="s">
        <v>71</v>
      </c>
      <c r="L2" s="108" t="s">
        <v>84</v>
      </c>
      <c r="M2" s="108" t="s">
        <v>82</v>
      </c>
      <c r="N2" s="120" t="s">
        <v>104</v>
      </c>
      <c r="O2" s="108" t="s">
        <v>76</v>
      </c>
      <c r="P2" s="121" t="s">
        <v>72</v>
      </c>
      <c r="Q2" s="121"/>
      <c r="R2" s="121"/>
      <c r="S2" s="122" t="s">
        <v>77</v>
      </c>
      <c r="T2" s="122" t="s">
        <v>78</v>
      </c>
      <c r="U2" s="108" t="s">
        <v>93</v>
      </c>
      <c r="V2" s="108" t="s">
        <v>105</v>
      </c>
      <c r="W2" s="123" t="s">
        <v>100</v>
      </c>
      <c r="X2" s="108" t="s">
        <v>106</v>
      </c>
      <c r="Y2" s="108" t="s">
        <v>115</v>
      </c>
      <c r="Z2" s="108" t="s">
        <v>101</v>
      </c>
      <c r="AA2" s="108" t="s">
        <v>97</v>
      </c>
      <c r="AB2" s="108" t="s">
        <v>95</v>
      </c>
      <c r="AC2" s="128" t="s">
        <v>86</v>
      </c>
      <c r="AD2" s="108" t="s">
        <v>94</v>
      </c>
      <c r="AE2" s="108" t="s">
        <v>89</v>
      </c>
      <c r="AF2" s="125" t="s">
        <v>79</v>
      </c>
      <c r="AG2" s="108" t="s">
        <v>80</v>
      </c>
      <c r="AH2" s="125" t="s">
        <v>87</v>
      </c>
      <c r="AI2" s="108" t="s">
        <v>98</v>
      </c>
      <c r="AJ2" s="108" t="s">
        <v>90</v>
      </c>
      <c r="AK2" s="108" t="s">
        <v>92</v>
      </c>
      <c r="AL2" s="130" t="s">
        <v>81</v>
      </c>
      <c r="AM2" s="108" t="s">
        <v>112</v>
      </c>
      <c r="AN2" s="108" t="s">
        <v>108</v>
      </c>
      <c r="AO2" s="108" t="s">
        <v>109</v>
      </c>
      <c r="AP2" s="108" t="s">
        <v>107</v>
      </c>
      <c r="AQ2" s="127" t="s">
        <v>91</v>
      </c>
      <c r="AR2" s="108" t="s">
        <v>99</v>
      </c>
      <c r="AS2" s="127" t="s">
        <v>88</v>
      </c>
      <c r="AT2" s="127" t="s">
        <v>96</v>
      </c>
      <c r="AU2" s="108" t="s">
        <v>110</v>
      </c>
      <c r="AV2" s="102" t="s">
        <v>158</v>
      </c>
      <c r="AW2" s="102" t="s">
        <v>144</v>
      </c>
      <c r="AX2" s="102" t="s">
        <v>154</v>
      </c>
      <c r="AY2" s="104" t="s">
        <v>143</v>
      </c>
      <c r="AZ2" s="104" t="s">
        <v>142</v>
      </c>
      <c r="BA2" s="104" t="s">
        <v>148</v>
      </c>
      <c r="BB2" s="118" t="s">
        <v>145</v>
      </c>
      <c r="BC2" s="104" t="s">
        <v>146</v>
      </c>
      <c r="BD2" s="102" t="s">
        <v>116</v>
      </c>
      <c r="BE2" s="104" t="s">
        <v>117</v>
      </c>
      <c r="BF2" s="104" t="s">
        <v>150</v>
      </c>
      <c r="BG2" s="118" t="s">
        <v>152</v>
      </c>
      <c r="BH2" s="104" t="s">
        <v>151</v>
      </c>
      <c r="BJ2" s="104" t="s">
        <v>153</v>
      </c>
      <c r="BK2" s="104" t="s">
        <v>148</v>
      </c>
      <c r="BL2" s="76"/>
      <c r="BM2" s="104" t="s">
        <v>147</v>
      </c>
      <c r="BN2" s="117" t="s">
        <v>149</v>
      </c>
      <c r="BO2" s="102" t="s">
        <v>155</v>
      </c>
      <c r="BP2" s="102" t="s">
        <v>156</v>
      </c>
    </row>
    <row r="3" spans="1:68" ht="30.75" customHeight="1" x14ac:dyDescent="0.2">
      <c r="A3" s="107"/>
      <c r="B3" s="112"/>
      <c r="C3" s="113"/>
      <c r="D3" s="109"/>
      <c r="E3" s="109"/>
      <c r="F3" s="109"/>
      <c r="G3" s="109"/>
      <c r="H3" s="109"/>
      <c r="I3" s="129"/>
      <c r="J3" s="109"/>
      <c r="K3" s="109"/>
      <c r="L3" s="109"/>
      <c r="M3" s="109"/>
      <c r="N3" s="120"/>
      <c r="O3" s="109"/>
      <c r="P3" s="34" t="s">
        <v>73</v>
      </c>
      <c r="Q3" s="12" t="s">
        <v>74</v>
      </c>
      <c r="R3" s="12" t="s">
        <v>75</v>
      </c>
      <c r="S3" s="122"/>
      <c r="T3" s="122"/>
      <c r="U3" s="109"/>
      <c r="V3" s="109"/>
      <c r="W3" s="124"/>
      <c r="X3" s="109"/>
      <c r="Y3" s="109"/>
      <c r="Z3" s="109"/>
      <c r="AA3" s="109"/>
      <c r="AB3" s="109"/>
      <c r="AC3" s="129"/>
      <c r="AD3" s="109"/>
      <c r="AE3" s="109"/>
      <c r="AF3" s="126"/>
      <c r="AG3" s="109"/>
      <c r="AH3" s="126"/>
      <c r="AI3" s="109"/>
      <c r="AJ3" s="109"/>
      <c r="AK3" s="109"/>
      <c r="AL3" s="131"/>
      <c r="AM3" s="109"/>
      <c r="AN3" s="109"/>
      <c r="AO3" s="109"/>
      <c r="AP3" s="109"/>
      <c r="AQ3" s="124"/>
      <c r="AR3" s="109"/>
      <c r="AS3" s="124"/>
      <c r="AT3" s="124"/>
      <c r="AU3" s="109"/>
      <c r="AV3" s="103"/>
      <c r="AW3" s="103"/>
      <c r="AX3" s="103"/>
      <c r="AY3" s="104"/>
      <c r="AZ3" s="104"/>
      <c r="BA3" s="104"/>
      <c r="BB3" s="119"/>
      <c r="BC3" s="104"/>
      <c r="BD3" s="103"/>
      <c r="BE3" s="104"/>
      <c r="BF3" s="104"/>
      <c r="BG3" s="119"/>
      <c r="BH3" s="104"/>
      <c r="BJ3" s="104"/>
      <c r="BK3" s="104"/>
      <c r="BL3" s="76"/>
      <c r="BM3" s="104"/>
      <c r="BN3" s="117"/>
      <c r="BO3" s="103"/>
      <c r="BP3" s="103"/>
    </row>
    <row r="4" spans="1:68" ht="12.75" customHeight="1" x14ac:dyDescent="0.2">
      <c r="A4" s="114">
        <v>1</v>
      </c>
      <c r="B4" s="115"/>
      <c r="C4" s="116"/>
      <c r="D4" s="31">
        <v>2</v>
      </c>
      <c r="E4" s="31">
        <v>3</v>
      </c>
      <c r="F4" s="31">
        <v>4</v>
      </c>
      <c r="G4" s="31">
        <v>4</v>
      </c>
      <c r="H4" s="31">
        <v>5</v>
      </c>
      <c r="I4" s="31">
        <v>6</v>
      </c>
      <c r="J4" s="31">
        <v>5</v>
      </c>
      <c r="K4" s="31">
        <v>8</v>
      </c>
      <c r="L4" s="31">
        <v>6</v>
      </c>
      <c r="M4" s="31">
        <v>7</v>
      </c>
      <c r="N4" s="33">
        <v>4</v>
      </c>
      <c r="O4" s="33">
        <v>12</v>
      </c>
      <c r="P4" s="33">
        <v>13</v>
      </c>
      <c r="Q4" s="33">
        <v>7</v>
      </c>
      <c r="R4" s="33">
        <v>8</v>
      </c>
      <c r="S4" s="33">
        <v>9</v>
      </c>
      <c r="T4" s="33">
        <v>10</v>
      </c>
      <c r="U4" s="32">
        <v>5</v>
      </c>
      <c r="V4" s="32">
        <v>5</v>
      </c>
      <c r="W4" s="33">
        <v>7</v>
      </c>
      <c r="X4" s="33">
        <v>6</v>
      </c>
      <c r="Y4" s="33">
        <v>3</v>
      </c>
      <c r="Z4" s="33">
        <v>9</v>
      </c>
      <c r="AA4" s="33">
        <v>10</v>
      </c>
      <c r="AB4" s="33">
        <v>8</v>
      </c>
      <c r="AC4" s="33">
        <v>11</v>
      </c>
      <c r="AD4" s="33">
        <v>9</v>
      </c>
      <c r="AE4" s="33">
        <v>13</v>
      </c>
      <c r="AF4" s="33">
        <v>8</v>
      </c>
      <c r="AG4" s="33">
        <v>14</v>
      </c>
      <c r="AH4" s="32">
        <v>12</v>
      </c>
      <c r="AI4" s="32">
        <v>10</v>
      </c>
      <c r="AJ4" s="32">
        <v>11</v>
      </c>
      <c r="AK4" s="32">
        <v>14</v>
      </c>
      <c r="AL4" s="32">
        <v>13</v>
      </c>
      <c r="AM4" s="32">
        <v>8</v>
      </c>
      <c r="AN4" s="32">
        <v>9</v>
      </c>
      <c r="AO4" s="33">
        <v>10</v>
      </c>
      <c r="AP4" s="33">
        <v>11</v>
      </c>
      <c r="AQ4" s="33">
        <v>12</v>
      </c>
      <c r="AR4" s="33">
        <v>13</v>
      </c>
      <c r="AS4" s="33">
        <v>15</v>
      </c>
      <c r="AT4" s="33">
        <v>11</v>
      </c>
      <c r="AU4" s="31">
        <v>12</v>
      </c>
      <c r="AV4" s="31">
        <v>3</v>
      </c>
      <c r="AW4" s="31">
        <v>4</v>
      </c>
      <c r="AX4" s="31">
        <v>4</v>
      </c>
      <c r="AY4" s="31">
        <v>5</v>
      </c>
      <c r="AZ4" s="31">
        <v>5</v>
      </c>
      <c r="BA4" s="31">
        <v>6</v>
      </c>
      <c r="BB4" s="41">
        <v>7</v>
      </c>
      <c r="BC4" s="31">
        <v>8</v>
      </c>
      <c r="BD4" s="31">
        <v>8</v>
      </c>
      <c r="BE4" s="31">
        <v>9</v>
      </c>
      <c r="BF4" s="31">
        <v>9</v>
      </c>
      <c r="BG4" s="31"/>
      <c r="BH4" s="31">
        <v>10</v>
      </c>
      <c r="BJ4" s="31">
        <v>11</v>
      </c>
      <c r="BK4" s="31">
        <v>12</v>
      </c>
      <c r="BL4" s="31"/>
      <c r="BM4" s="31">
        <v>13</v>
      </c>
      <c r="BN4" s="86">
        <v>14</v>
      </c>
      <c r="BO4" s="86">
        <v>6</v>
      </c>
      <c r="BP4" s="31">
        <v>7</v>
      </c>
    </row>
    <row r="5" spans="1:68" ht="17.25" customHeight="1" x14ac:dyDescent="0.25">
      <c r="A5" s="18" t="s">
        <v>31</v>
      </c>
      <c r="B5" s="27" t="s">
        <v>32</v>
      </c>
      <c r="C5" s="27" t="s">
        <v>33</v>
      </c>
      <c r="D5" s="2" t="s">
        <v>0</v>
      </c>
      <c r="E5" s="4" t="e">
        <f t="shared" ref="E5:K5" si="0">E6+E21</f>
        <v>#REF!</v>
      </c>
      <c r="F5" s="4" t="e">
        <f t="shared" si="0"/>
        <v>#REF!</v>
      </c>
      <c r="G5" s="4" t="e">
        <f t="shared" si="0"/>
        <v>#REF!</v>
      </c>
      <c r="H5" s="4" t="e">
        <f t="shared" si="0"/>
        <v>#REF!</v>
      </c>
      <c r="I5" s="4" t="e">
        <f t="shared" si="0"/>
        <v>#REF!</v>
      </c>
      <c r="J5" s="4" t="e">
        <f t="shared" si="0"/>
        <v>#REF!</v>
      </c>
      <c r="K5" s="4" t="e">
        <f t="shared" si="0"/>
        <v>#REF!</v>
      </c>
      <c r="L5" s="4" t="e">
        <f>J5-F5</f>
        <v>#REF!</v>
      </c>
      <c r="M5" s="4" t="e">
        <f>M6+M21</f>
        <v>#REF!</v>
      </c>
      <c r="N5" s="4" t="e">
        <f>N6+N21</f>
        <v>#REF!</v>
      </c>
      <c r="O5" s="4" t="e">
        <f>N5-H5</f>
        <v>#REF!</v>
      </c>
      <c r="P5" s="4" t="e">
        <f>P6+P21</f>
        <v>#REF!</v>
      </c>
      <c r="Q5" s="4" t="e">
        <f>Q6+Q21</f>
        <v>#REF!</v>
      </c>
      <c r="R5" s="4" t="e">
        <f>R6+R21</f>
        <v>#REF!</v>
      </c>
      <c r="S5" s="4" t="e">
        <f>N5/M5*100</f>
        <v>#REF!</v>
      </c>
      <c r="T5" s="4" t="e">
        <f>N5/N5*100</f>
        <v>#REF!</v>
      </c>
      <c r="U5" s="4" t="e">
        <f>U6+U21</f>
        <v>#REF!</v>
      </c>
      <c r="V5" s="22" t="e">
        <f>V6+V21</f>
        <v>#REF!</v>
      </c>
      <c r="W5" s="4" t="e">
        <f>V5-U5</f>
        <v>#REF!</v>
      </c>
      <c r="X5" s="22" t="e">
        <f>X6+X21</f>
        <v>#REF!</v>
      </c>
      <c r="Y5" s="4" t="e">
        <f>Y6+Y21</f>
        <v>#REF!</v>
      </c>
      <c r="Z5" s="4" t="e">
        <f>Z6+Z21</f>
        <v>#REF!</v>
      </c>
      <c r="AA5" s="4" t="e">
        <f>Y5/Z5*100</f>
        <v>#REF!</v>
      </c>
      <c r="AB5" s="4" t="e">
        <f>Y5/N5*100</f>
        <v>#REF!</v>
      </c>
      <c r="AC5" s="4" t="e">
        <f>Y5/M5*100</f>
        <v>#REF!</v>
      </c>
      <c r="AD5" s="4" t="e">
        <f>Y5/V5*100</f>
        <v>#REF!</v>
      </c>
      <c r="AE5" s="4" t="e">
        <f>AE6+AE21</f>
        <v>#REF!</v>
      </c>
      <c r="AF5" s="4" t="e">
        <f>AF6+AF21</f>
        <v>#REF!</v>
      </c>
      <c r="AG5" s="4" t="e">
        <f>AE5/M5*100</f>
        <v>#REF!</v>
      </c>
      <c r="AH5" s="4" t="e">
        <f>AH6+AH21</f>
        <v>#REF!</v>
      </c>
      <c r="AI5" s="4" t="e">
        <f>AI6+AI21</f>
        <v>#REF!</v>
      </c>
      <c r="AJ5" s="22" t="e">
        <f>AJ6+AJ21</f>
        <v>#REF!</v>
      </c>
      <c r="AK5" s="21">
        <v>176979.7</v>
      </c>
      <c r="AL5" s="22" t="e">
        <f t="shared" ref="AL5:AL50" si="1">AK5-N5</f>
        <v>#REF!</v>
      </c>
      <c r="AM5" s="22" t="e">
        <f>Y5-X5</f>
        <v>#REF!</v>
      </c>
      <c r="AN5" s="22" t="e">
        <f>Y5/X5*100</f>
        <v>#REF!</v>
      </c>
      <c r="AO5" s="22" t="e">
        <f>Y5/#REF!*100</f>
        <v>#REF!</v>
      </c>
      <c r="AP5" s="22" t="e">
        <f>AP6+AP21</f>
        <v>#REF!</v>
      </c>
      <c r="AQ5" s="4" t="e">
        <f>AE5-AK5</f>
        <v>#REF!</v>
      </c>
      <c r="AR5" s="4" t="e">
        <f>AP5-AI5</f>
        <v>#REF!</v>
      </c>
      <c r="AS5" s="4" t="e">
        <f t="shared" ref="AS5:AS50" si="2">AK5-J5</f>
        <v>#REF!</v>
      </c>
      <c r="AT5" s="4" t="e">
        <f>AP5-N5</f>
        <v>#REF!</v>
      </c>
      <c r="AU5" s="22" t="e">
        <f>Y5-AP5</f>
        <v>#REF!</v>
      </c>
      <c r="AV5" s="55">
        <f>SUM(AV6,AV21)</f>
        <v>265854.89999999997</v>
      </c>
      <c r="AW5" s="55">
        <f>SUM(AW6,AW21)</f>
        <v>247396.09999999998</v>
      </c>
      <c r="AX5" s="55">
        <f>SUM(AX6,AX21)</f>
        <v>273674.10000000003</v>
      </c>
      <c r="AY5" s="56" t="e">
        <f>AX5/#REF!*100</f>
        <v>#REF!</v>
      </c>
      <c r="AZ5" s="56">
        <f t="shared" ref="AZ5:AZ19" si="3">AX5/AV5*100</f>
        <v>102.94115323810095</v>
      </c>
      <c r="BA5" s="57">
        <f>SUM(BA6,BA21)</f>
        <v>22653.3</v>
      </c>
      <c r="BB5" s="57">
        <f>SUM(BB6,BB21)</f>
        <v>26274.199999999997</v>
      </c>
      <c r="BC5" s="77">
        <f t="shared" ref="BC5:BC41" si="4">BB5/BA5*100</f>
        <v>115.98398467331469</v>
      </c>
      <c r="BD5" s="56" t="e">
        <f>#REF!-#REF!</f>
        <v>#REF!</v>
      </c>
      <c r="BE5" s="56" t="e">
        <f>#REF!/#REF!*100</f>
        <v>#REF!</v>
      </c>
      <c r="BF5" s="56" t="e">
        <f>BF6+BF21</f>
        <v>#REF!</v>
      </c>
      <c r="BG5" s="55">
        <f t="shared" ref="BG5:BG39" si="5">BA5+AW5</f>
        <v>270049.39999999997</v>
      </c>
      <c r="BH5" s="55">
        <f t="shared" ref="BH5:BH39" si="6">BG5-AV5</f>
        <v>4194.5</v>
      </c>
      <c r="BJ5" s="73">
        <f t="shared" ref="BJ5:BJ39" si="7">AX5-AV5</f>
        <v>7819.2000000000698</v>
      </c>
      <c r="BK5" s="82" t="e">
        <f t="shared" ref="BK5:BK39" si="8">BB5+BF5</f>
        <v>#REF!</v>
      </c>
      <c r="BL5" s="82">
        <f t="shared" ref="BL5:BL39" si="9">AX5+BJ5</f>
        <v>281493.3000000001</v>
      </c>
      <c r="BM5" s="73" t="e">
        <f t="shared" ref="BM5:BM39" si="10">AX5+BF5-AV5</f>
        <v>#REF!</v>
      </c>
      <c r="BN5" s="88" t="e">
        <f t="shared" ref="BN5:BN24" si="11">BM5/AV5*100</f>
        <v>#REF!</v>
      </c>
      <c r="BO5" s="55">
        <f>SUM(BO6,BO21)</f>
        <v>271438.3</v>
      </c>
      <c r="BP5" s="55">
        <f>BO5-AX5</f>
        <v>-2235.8000000000466</v>
      </c>
    </row>
    <row r="6" spans="1:68" ht="21.6" customHeight="1" x14ac:dyDescent="0.3">
      <c r="A6" s="17"/>
      <c r="B6" s="27"/>
      <c r="C6" s="27"/>
      <c r="D6" s="39" t="s">
        <v>19</v>
      </c>
      <c r="E6" s="5" t="e">
        <f>E7+E12+#REF!+E19+E20</f>
        <v>#REF!</v>
      </c>
      <c r="F6" s="5" t="e">
        <f>F7+F12+#REF!+F19+F20</f>
        <v>#REF!</v>
      </c>
      <c r="G6" s="5" t="e">
        <f>G7+G12+#REF!+G19+G20</f>
        <v>#REF!</v>
      </c>
      <c r="H6" s="5" t="e">
        <f>H7+H12+#REF!+H19+H20</f>
        <v>#REF!</v>
      </c>
      <c r="I6" s="5" t="e">
        <f>I7+I12+#REF!+I19+I20</f>
        <v>#REF!</v>
      </c>
      <c r="J6" s="16" t="e">
        <f>J7+J12+#REF!+J19+J20</f>
        <v>#REF!</v>
      </c>
      <c r="K6" s="5" t="e">
        <f>K7+K12+#REF!+K19+K20</f>
        <v>#REF!</v>
      </c>
      <c r="L6" s="4" t="e">
        <f t="shared" ref="L6:L50" si="12">J6-F6</f>
        <v>#REF!</v>
      </c>
      <c r="M6" s="16" t="e">
        <f>M7+M12+#REF!+M19+M20</f>
        <v>#REF!</v>
      </c>
      <c r="N6" s="16" t="e">
        <f>N7+N12+#REF!+N19+N20</f>
        <v>#REF!</v>
      </c>
      <c r="O6" s="16" t="e">
        <f>N6-H6</f>
        <v>#REF!</v>
      </c>
      <c r="P6" s="16" t="e">
        <f>P7+P12+#REF!+P19+P20</f>
        <v>#REF!</v>
      </c>
      <c r="Q6" s="16" t="e">
        <f>Q7+Q12+#REF!+Q19+Q20</f>
        <v>#REF!</v>
      </c>
      <c r="R6" s="16" t="e">
        <f>R7+R12+#REF!+R19+R20</f>
        <v>#REF!</v>
      </c>
      <c r="S6" s="16" t="e">
        <f>N6/M6*100</f>
        <v>#REF!</v>
      </c>
      <c r="T6" s="16" t="e">
        <f>N6/N5*100</f>
        <v>#REF!</v>
      </c>
      <c r="U6" s="16" t="e">
        <f>U7+U12+#REF!+U19+U20</f>
        <v>#REF!</v>
      </c>
      <c r="V6" s="24" t="e">
        <f>V7+V12+#REF!+V19+V20</f>
        <v>#REF!</v>
      </c>
      <c r="W6" s="4" t="e">
        <f t="shared" ref="W6:W50" si="13">V6-U6</f>
        <v>#REF!</v>
      </c>
      <c r="X6" s="24" t="e">
        <f>X7+X12+#REF!+X19+X20</f>
        <v>#REF!</v>
      </c>
      <c r="Y6" s="16" t="e">
        <f>Y7+Y12+#REF!+Y19+Y20</f>
        <v>#REF!</v>
      </c>
      <c r="Z6" s="16" t="e">
        <f>Z7+Z12+#REF!+Z19+Z20</f>
        <v>#REF!</v>
      </c>
      <c r="AA6" s="4" t="e">
        <f t="shared" ref="AA6:AA50" si="14">Y6/Z6*100</f>
        <v>#REF!</v>
      </c>
      <c r="AB6" s="16" t="e">
        <f t="shared" ref="AB6:AB39" si="15">Y6/N6*100</f>
        <v>#REF!</v>
      </c>
      <c r="AC6" s="4" t="e">
        <f>Y6/M6*100</f>
        <v>#REF!</v>
      </c>
      <c r="AD6" s="4" t="e">
        <f t="shared" ref="AD6:AD50" si="16">Y6/V6*100</f>
        <v>#REF!</v>
      </c>
      <c r="AE6" s="16" t="e">
        <f>AE7+AE12+#REF!+AE19+AE20</f>
        <v>#REF!</v>
      </c>
      <c r="AF6" s="16" t="e">
        <f>AF7+AF12+#REF!+AF19+AF20</f>
        <v>#REF!</v>
      </c>
      <c r="AG6" s="16" t="e">
        <f>AE6/M6*100</f>
        <v>#REF!</v>
      </c>
      <c r="AH6" s="16" t="e">
        <f>AH7+AH12+#REF!+AH19+AH20</f>
        <v>#REF!</v>
      </c>
      <c r="AI6" s="16" t="e">
        <f>AI7+AI12+#REF!+AI19+AI20</f>
        <v>#REF!</v>
      </c>
      <c r="AJ6" s="24" t="e">
        <f>AJ7+AJ12+#REF!+AJ19+AJ20</f>
        <v>#REF!</v>
      </c>
      <c r="AK6" s="16" t="e">
        <f>AK7+AK12+#REF!+AK19+AK20</f>
        <v>#REF!</v>
      </c>
      <c r="AL6" s="22" t="e">
        <f t="shared" si="1"/>
        <v>#REF!</v>
      </c>
      <c r="AM6" s="22" t="e">
        <f t="shared" ref="AM6:AM50" si="17">Y6-X6</f>
        <v>#REF!</v>
      </c>
      <c r="AN6" s="22" t="e">
        <f t="shared" ref="AN6:AN50" si="18">Y6/X6*100</f>
        <v>#REF!</v>
      </c>
      <c r="AO6" s="22" t="e">
        <f>Y6/#REF!*100</f>
        <v>#REF!</v>
      </c>
      <c r="AP6" s="24" t="e">
        <f>AP7+AP12+#REF!+AP18+AP19</f>
        <v>#REF!</v>
      </c>
      <c r="AQ6" s="16" t="e">
        <f t="shared" ref="AQ6:AQ50" si="19">AE6-AK6</f>
        <v>#REF!</v>
      </c>
      <c r="AR6" s="4" t="e">
        <f t="shared" ref="AR6:AR39" si="20">AP6-AI6</f>
        <v>#REF!</v>
      </c>
      <c r="AS6" s="16" t="e">
        <f t="shared" si="2"/>
        <v>#REF!</v>
      </c>
      <c r="AT6" s="4" t="e">
        <f t="shared" ref="AT6:AT50" si="21">AP6-N6</f>
        <v>#REF!</v>
      </c>
      <c r="AU6" s="22" t="e">
        <f t="shared" ref="AU6:AU50" si="22">Y6-AP6</f>
        <v>#REF!</v>
      </c>
      <c r="AV6" s="49">
        <f>SUM(AV7,AV11,AV12,AV19,AV20)</f>
        <v>237886.09999999998</v>
      </c>
      <c r="AW6" s="49">
        <f>SUM(AW7,AW11,AW12,AW19,AW20)</f>
        <v>219430.09999999998</v>
      </c>
      <c r="AX6" s="49">
        <f>SUM(AX7,AX11,AX12,AX19,AX20)</f>
        <v>243613.7</v>
      </c>
      <c r="AY6" s="50" t="e">
        <f>AX6/#REF!*100</f>
        <v>#REF!</v>
      </c>
      <c r="AZ6" s="56">
        <f t="shared" si="3"/>
        <v>102.40770688157066</v>
      </c>
      <c r="BA6" s="51">
        <f>SUM(BA7,BA11,BA12,BA19,BA20)</f>
        <v>20579.599999999999</v>
      </c>
      <c r="BB6" s="51">
        <f>SUM(BB7,BB11,BB12,BB19,BB20)</f>
        <v>24179.999999999996</v>
      </c>
      <c r="BC6" s="78">
        <f t="shared" si="4"/>
        <v>117.49499504363543</v>
      </c>
      <c r="BD6" s="50" t="e">
        <f>#REF!-#REF!</f>
        <v>#REF!</v>
      </c>
      <c r="BE6" s="50" t="e">
        <f>#REF!/#REF!*100</f>
        <v>#REF!</v>
      </c>
      <c r="BF6" s="50" t="e">
        <f>SUM(BF7,BF11,BF12,BF19,BF20)</f>
        <v>#REF!</v>
      </c>
      <c r="BG6" s="49">
        <f t="shared" si="5"/>
        <v>240009.69999999998</v>
      </c>
      <c r="BH6" s="49">
        <f t="shared" si="6"/>
        <v>2123.6000000000058</v>
      </c>
      <c r="BJ6" s="80">
        <f t="shared" si="7"/>
        <v>5727.6000000000349</v>
      </c>
      <c r="BK6" s="82" t="e">
        <f t="shared" si="8"/>
        <v>#REF!</v>
      </c>
      <c r="BL6" s="82">
        <f t="shared" si="9"/>
        <v>249341.30000000005</v>
      </c>
      <c r="BM6" s="80" t="e">
        <f t="shared" si="10"/>
        <v>#REF!</v>
      </c>
      <c r="BN6" s="88" t="e">
        <f t="shared" si="11"/>
        <v>#REF!</v>
      </c>
      <c r="BO6" s="49">
        <f>SUM(BO7,BO11,BO12,BO19,BO20)</f>
        <v>253630</v>
      </c>
      <c r="BP6" s="55">
        <f>BO6-AX6</f>
        <v>10016.299999999988</v>
      </c>
    </row>
    <row r="7" spans="1:68" ht="15.75" customHeight="1" x14ac:dyDescent="0.25">
      <c r="A7" s="18" t="s">
        <v>34</v>
      </c>
      <c r="B7" s="27" t="s">
        <v>32</v>
      </c>
      <c r="C7" s="27" t="s">
        <v>35</v>
      </c>
      <c r="D7" s="37" t="s">
        <v>1</v>
      </c>
      <c r="E7" s="16">
        <f>E10</f>
        <v>84700.2</v>
      </c>
      <c r="F7" s="16">
        <f t="shared" ref="F7:N7" si="23">F10</f>
        <v>85909.4</v>
      </c>
      <c r="G7" s="16">
        <f t="shared" si="23"/>
        <v>79402</v>
      </c>
      <c r="H7" s="16">
        <f t="shared" si="23"/>
        <v>97254.9</v>
      </c>
      <c r="I7" s="16">
        <f t="shared" si="23"/>
        <v>2820</v>
      </c>
      <c r="J7" s="16">
        <f t="shared" si="23"/>
        <v>99616.2</v>
      </c>
      <c r="K7" s="16">
        <f t="shared" si="23"/>
        <v>93500</v>
      </c>
      <c r="L7" s="4">
        <f t="shared" si="12"/>
        <v>13706.800000000003</v>
      </c>
      <c r="M7" s="16">
        <f>M10</f>
        <v>26989.1</v>
      </c>
      <c r="N7" s="16">
        <f t="shared" si="23"/>
        <v>99453</v>
      </c>
      <c r="O7" s="4">
        <f>N7-H7</f>
        <v>2198.1000000000058</v>
      </c>
      <c r="P7" s="16">
        <f>P10</f>
        <v>7308.6</v>
      </c>
      <c r="Q7" s="16">
        <f>Q10</f>
        <v>7431</v>
      </c>
      <c r="R7" s="16">
        <f>R10</f>
        <v>9000</v>
      </c>
      <c r="S7" s="4">
        <f>N7/M7*100</f>
        <v>368.4932065167049</v>
      </c>
      <c r="T7" s="4" t="e">
        <f>N7/N5*100</f>
        <v>#REF!</v>
      </c>
      <c r="U7" s="21">
        <v>102373</v>
      </c>
      <c r="V7" s="24">
        <f>V10</f>
        <v>109864.1</v>
      </c>
      <c r="W7" s="4">
        <f t="shared" si="13"/>
        <v>7491.1000000000058</v>
      </c>
      <c r="X7" s="24">
        <f>X10</f>
        <v>109864.1</v>
      </c>
      <c r="Y7" s="16">
        <f>Y10</f>
        <v>107401.1</v>
      </c>
      <c r="Z7" s="16">
        <f>Z10</f>
        <v>75899.199999999997</v>
      </c>
      <c r="AA7" s="4">
        <f t="shared" si="14"/>
        <v>141.50491704787405</v>
      </c>
      <c r="AB7" s="4">
        <f t="shared" si="15"/>
        <v>107.99181522930429</v>
      </c>
      <c r="AC7" s="4">
        <f>Y7/M7*100</f>
        <v>397.94250271405866</v>
      </c>
      <c r="AD7" s="4">
        <f t="shared" si="16"/>
        <v>97.758139374008437</v>
      </c>
      <c r="AE7" s="16">
        <f>AE10</f>
        <v>105939.6</v>
      </c>
      <c r="AF7" s="4">
        <v>2822</v>
      </c>
      <c r="AG7" s="4">
        <f>AE7/M7*100</f>
        <v>392.52735363535652</v>
      </c>
      <c r="AH7" s="4">
        <v>2920</v>
      </c>
      <c r="AI7" s="16">
        <f>AI10</f>
        <v>110213</v>
      </c>
      <c r="AJ7" s="24">
        <f>AJ10</f>
        <v>109864.1</v>
      </c>
      <c r="AK7" s="21">
        <v>102373</v>
      </c>
      <c r="AL7" s="22">
        <f t="shared" si="1"/>
        <v>2920</v>
      </c>
      <c r="AM7" s="22">
        <f t="shared" si="17"/>
        <v>-2463</v>
      </c>
      <c r="AN7" s="22">
        <f t="shared" si="18"/>
        <v>97.758139374008437</v>
      </c>
      <c r="AO7" s="22" t="e">
        <f>Y7/#REF!*100</f>
        <v>#REF!</v>
      </c>
      <c r="AP7" s="24">
        <f>AP10</f>
        <v>110213</v>
      </c>
      <c r="AQ7" s="4">
        <f t="shared" si="19"/>
        <v>3566.6000000000058</v>
      </c>
      <c r="AR7" s="4">
        <f t="shared" si="20"/>
        <v>0</v>
      </c>
      <c r="AS7" s="4">
        <f t="shared" si="2"/>
        <v>2756.8000000000029</v>
      </c>
      <c r="AT7" s="4">
        <f t="shared" si="21"/>
        <v>10760</v>
      </c>
      <c r="AU7" s="22">
        <f t="shared" si="22"/>
        <v>-2811.8999999999942</v>
      </c>
      <c r="AV7" s="29">
        <f>AV10</f>
        <v>188305.5</v>
      </c>
      <c r="AW7" s="29">
        <f>AW10</f>
        <v>171230.9</v>
      </c>
      <c r="AX7" s="29">
        <f>AW7+BB7</f>
        <v>193275</v>
      </c>
      <c r="AY7" s="52" t="e">
        <f>AX7/#REF!*100</f>
        <v>#REF!</v>
      </c>
      <c r="AZ7" s="59">
        <f t="shared" si="3"/>
        <v>102.63906258712572</v>
      </c>
      <c r="BA7" s="53">
        <f>BA10</f>
        <v>18135</v>
      </c>
      <c r="BB7" s="53">
        <f>BB10</f>
        <v>22044.1</v>
      </c>
      <c r="BC7" s="79">
        <f t="shared" si="4"/>
        <v>121.55555555555554</v>
      </c>
      <c r="BD7" s="52" t="e">
        <f>#REF!-#REF!</f>
        <v>#REF!</v>
      </c>
      <c r="BE7" s="52" t="e">
        <f>#REF!/#REF!*100</f>
        <v>#REF!</v>
      </c>
      <c r="BF7" s="52">
        <f>BF10</f>
        <v>2142.1</v>
      </c>
      <c r="BG7" s="29">
        <f t="shared" si="5"/>
        <v>189365.9</v>
      </c>
      <c r="BH7" s="29">
        <f t="shared" si="6"/>
        <v>1060.3999999999942</v>
      </c>
      <c r="BJ7" s="73">
        <f t="shared" si="7"/>
        <v>4969.5</v>
      </c>
      <c r="BK7" s="82">
        <f t="shared" si="8"/>
        <v>24186.199999999997</v>
      </c>
      <c r="BL7" s="82">
        <f t="shared" si="9"/>
        <v>198244.5</v>
      </c>
      <c r="BM7" s="73">
        <f t="shared" si="10"/>
        <v>7111.6000000000058</v>
      </c>
      <c r="BN7" s="88">
        <f t="shared" si="11"/>
        <v>3.7766289354267428</v>
      </c>
      <c r="BO7" s="29">
        <f>BO10</f>
        <v>204514.6</v>
      </c>
      <c r="BP7" s="29">
        <f>BO7-AX7</f>
        <v>11239.600000000006</v>
      </c>
    </row>
    <row r="8" spans="1:68" ht="18" hidden="1" customHeight="1" x14ac:dyDescent="0.25">
      <c r="A8" s="18" t="s">
        <v>36</v>
      </c>
      <c r="B8" s="28" t="s">
        <v>32</v>
      </c>
      <c r="C8" s="28" t="s">
        <v>35</v>
      </c>
      <c r="D8" s="7" t="s">
        <v>16</v>
      </c>
      <c r="E8" s="6">
        <v>0</v>
      </c>
      <c r="F8" s="6">
        <v>0</v>
      </c>
      <c r="G8" s="6">
        <v>0</v>
      </c>
      <c r="H8" s="13" t="e">
        <v>#DIV/0!</v>
      </c>
      <c r="I8" s="6">
        <v>0</v>
      </c>
      <c r="J8" s="6"/>
      <c r="K8" s="6"/>
      <c r="L8" s="4"/>
      <c r="M8" s="6"/>
      <c r="N8" s="13"/>
      <c r="O8" s="4"/>
      <c r="P8" s="4"/>
      <c r="Q8" s="4"/>
      <c r="R8" s="4"/>
      <c r="S8" s="4"/>
      <c r="T8" s="4"/>
      <c r="U8" s="20"/>
      <c r="V8" s="23"/>
      <c r="W8" s="4">
        <f t="shared" si="13"/>
        <v>0</v>
      </c>
      <c r="X8" s="23"/>
      <c r="Y8" s="13"/>
      <c r="Z8" s="13"/>
      <c r="AA8" s="4" t="e">
        <f t="shared" si="14"/>
        <v>#DIV/0!</v>
      </c>
      <c r="AB8" s="6"/>
      <c r="AC8" s="4"/>
      <c r="AD8" s="4" t="e">
        <f t="shared" si="16"/>
        <v>#DIV/0!</v>
      </c>
      <c r="AE8" s="13"/>
      <c r="AF8" s="4"/>
      <c r="AG8" s="4"/>
      <c r="AH8" s="6"/>
      <c r="AI8" s="23"/>
      <c r="AJ8" s="23"/>
      <c r="AK8" s="20"/>
      <c r="AL8" s="23"/>
      <c r="AM8" s="22">
        <f t="shared" si="17"/>
        <v>0</v>
      </c>
      <c r="AN8" s="22" t="e">
        <f t="shared" si="18"/>
        <v>#DIV/0!</v>
      </c>
      <c r="AO8" s="22" t="e">
        <f>Y8/#REF!*100</f>
        <v>#REF!</v>
      </c>
      <c r="AP8" s="23"/>
      <c r="AQ8" s="6">
        <f t="shared" si="19"/>
        <v>0</v>
      </c>
      <c r="AR8" s="4">
        <f t="shared" si="20"/>
        <v>0</v>
      </c>
      <c r="AS8" s="6">
        <f t="shared" si="2"/>
        <v>0</v>
      </c>
      <c r="AT8" s="4">
        <f t="shared" si="21"/>
        <v>0</v>
      </c>
      <c r="AU8" s="22">
        <f t="shared" si="22"/>
        <v>0</v>
      </c>
      <c r="AV8" s="29"/>
      <c r="AW8" s="29">
        <v>0</v>
      </c>
      <c r="AX8" s="29">
        <f>AW8+BB8</f>
        <v>0</v>
      </c>
      <c r="AY8" s="52" t="e">
        <f>AX8/#REF!*100</f>
        <v>#REF!</v>
      </c>
      <c r="AZ8" s="59" t="e">
        <f t="shared" si="3"/>
        <v>#DIV/0!</v>
      </c>
      <c r="BA8" s="53"/>
      <c r="BB8" s="53"/>
      <c r="BC8" s="79" t="e">
        <f t="shared" si="4"/>
        <v>#DIV/0!</v>
      </c>
      <c r="BD8" s="52" t="e">
        <f>#REF!-#REF!</f>
        <v>#REF!</v>
      </c>
      <c r="BE8" s="52" t="e">
        <f>#REF!/#REF!*100</f>
        <v>#REF!</v>
      </c>
      <c r="BF8" s="52" t="e">
        <f>#REF!-#REF!</f>
        <v>#REF!</v>
      </c>
      <c r="BG8" s="29">
        <f t="shared" si="5"/>
        <v>0</v>
      </c>
      <c r="BH8" s="29">
        <f t="shared" si="6"/>
        <v>0</v>
      </c>
      <c r="BJ8" s="73">
        <f t="shared" si="7"/>
        <v>0</v>
      </c>
      <c r="BK8" s="82" t="e">
        <f t="shared" si="8"/>
        <v>#REF!</v>
      </c>
      <c r="BL8" s="82">
        <f t="shared" si="9"/>
        <v>0</v>
      </c>
      <c r="BM8" s="73" t="e">
        <f t="shared" si="10"/>
        <v>#REF!</v>
      </c>
      <c r="BN8" s="88" t="e">
        <f t="shared" si="11"/>
        <v>#REF!</v>
      </c>
      <c r="BO8" s="29" t="e">
        <f>BN8+BS8</f>
        <v>#REF!</v>
      </c>
      <c r="BP8" s="3"/>
    </row>
    <row r="9" spans="1:68" ht="15" hidden="1" customHeight="1" x14ac:dyDescent="0.25">
      <c r="A9" s="18" t="s">
        <v>60</v>
      </c>
      <c r="B9" s="28" t="s">
        <v>32</v>
      </c>
      <c r="C9" s="28">
        <v>110</v>
      </c>
      <c r="D9" s="7" t="s">
        <v>16</v>
      </c>
      <c r="E9" s="6"/>
      <c r="F9" s="6"/>
      <c r="G9" s="6"/>
      <c r="H9" s="13" t="e">
        <v>#DIV/0!</v>
      </c>
      <c r="I9" s="6"/>
      <c r="J9" s="6"/>
      <c r="K9" s="6"/>
      <c r="L9" s="4">
        <f t="shared" si="12"/>
        <v>0</v>
      </c>
      <c r="M9" s="6"/>
      <c r="N9" s="13"/>
      <c r="O9" s="4"/>
      <c r="P9" s="4"/>
      <c r="Q9" s="4"/>
      <c r="R9" s="4"/>
      <c r="S9" s="4"/>
      <c r="T9" s="4"/>
      <c r="U9" s="20"/>
      <c r="V9" s="23"/>
      <c r="W9" s="4">
        <f t="shared" si="13"/>
        <v>0</v>
      </c>
      <c r="X9" s="23"/>
      <c r="Y9" s="13"/>
      <c r="Z9" s="13"/>
      <c r="AA9" s="4" t="e">
        <f t="shared" si="14"/>
        <v>#DIV/0!</v>
      </c>
      <c r="AB9" s="6"/>
      <c r="AC9" s="4"/>
      <c r="AD9" s="4" t="e">
        <f t="shared" si="16"/>
        <v>#DIV/0!</v>
      </c>
      <c r="AE9" s="13"/>
      <c r="AF9" s="4"/>
      <c r="AG9" s="4"/>
      <c r="AH9" s="6"/>
      <c r="AI9" s="23"/>
      <c r="AJ9" s="23"/>
      <c r="AK9" s="20"/>
      <c r="AL9" s="23"/>
      <c r="AM9" s="22">
        <f t="shared" si="17"/>
        <v>0</v>
      </c>
      <c r="AN9" s="22" t="e">
        <f t="shared" si="18"/>
        <v>#DIV/0!</v>
      </c>
      <c r="AO9" s="22" t="e">
        <f>Y9/#REF!*100</f>
        <v>#REF!</v>
      </c>
      <c r="AP9" s="23"/>
      <c r="AQ9" s="6">
        <f t="shared" si="19"/>
        <v>0</v>
      </c>
      <c r="AR9" s="4">
        <f t="shared" si="20"/>
        <v>0</v>
      </c>
      <c r="AS9" s="6">
        <f t="shared" si="2"/>
        <v>0</v>
      </c>
      <c r="AT9" s="4">
        <f t="shared" si="21"/>
        <v>0</v>
      </c>
      <c r="AU9" s="22">
        <f t="shared" si="22"/>
        <v>0</v>
      </c>
      <c r="AV9" s="29"/>
      <c r="AW9" s="29">
        <v>0</v>
      </c>
      <c r="AX9" s="29">
        <f>AW9+BB9</f>
        <v>0</v>
      </c>
      <c r="AY9" s="52" t="e">
        <f>AX9/#REF!*100</f>
        <v>#REF!</v>
      </c>
      <c r="AZ9" s="59" t="e">
        <f t="shared" si="3"/>
        <v>#DIV/0!</v>
      </c>
      <c r="BA9" s="53"/>
      <c r="BB9" s="53"/>
      <c r="BC9" s="79" t="e">
        <f t="shared" si="4"/>
        <v>#DIV/0!</v>
      </c>
      <c r="BD9" s="52" t="e">
        <f>#REF!-#REF!</f>
        <v>#REF!</v>
      </c>
      <c r="BE9" s="52" t="e">
        <f>#REF!/#REF!*100</f>
        <v>#REF!</v>
      </c>
      <c r="BF9" s="52" t="e">
        <f>#REF!-#REF!</f>
        <v>#REF!</v>
      </c>
      <c r="BG9" s="29">
        <f t="shared" si="5"/>
        <v>0</v>
      </c>
      <c r="BH9" s="29">
        <f t="shared" si="6"/>
        <v>0</v>
      </c>
      <c r="BJ9" s="73">
        <f t="shared" si="7"/>
        <v>0</v>
      </c>
      <c r="BK9" s="82" t="e">
        <f t="shared" si="8"/>
        <v>#REF!</v>
      </c>
      <c r="BL9" s="82">
        <f t="shared" si="9"/>
        <v>0</v>
      </c>
      <c r="BM9" s="73" t="e">
        <f t="shared" si="10"/>
        <v>#REF!</v>
      </c>
      <c r="BN9" s="88" t="e">
        <f t="shared" si="11"/>
        <v>#REF!</v>
      </c>
      <c r="BO9" s="29" t="e">
        <f>BN9+BS9</f>
        <v>#REF!</v>
      </c>
      <c r="BP9" s="3"/>
    </row>
    <row r="10" spans="1:68" ht="15.75" customHeight="1" x14ac:dyDescent="0.25">
      <c r="A10" s="18" t="s">
        <v>37</v>
      </c>
      <c r="B10" s="30" t="s">
        <v>32</v>
      </c>
      <c r="C10" s="30" t="s">
        <v>35</v>
      </c>
      <c r="D10" s="7" t="s">
        <v>2</v>
      </c>
      <c r="E10" s="6">
        <v>84700.2</v>
      </c>
      <c r="F10" s="6">
        <v>85909.4</v>
      </c>
      <c r="G10" s="6">
        <v>79402</v>
      </c>
      <c r="H10" s="13">
        <v>97254.9</v>
      </c>
      <c r="I10" s="6">
        <v>2820</v>
      </c>
      <c r="J10" s="6">
        <v>99616.2</v>
      </c>
      <c r="K10" s="6">
        <v>93500</v>
      </c>
      <c r="L10" s="6">
        <f t="shared" si="12"/>
        <v>13706.800000000003</v>
      </c>
      <c r="M10" s="6">
        <v>26989.1</v>
      </c>
      <c r="N10" s="13">
        <v>99453</v>
      </c>
      <c r="O10" s="6">
        <f t="shared" ref="O10:O16" si="24">N10-H10</f>
        <v>2198.1000000000058</v>
      </c>
      <c r="P10" s="6">
        <v>7308.6</v>
      </c>
      <c r="Q10" s="6">
        <v>7431</v>
      </c>
      <c r="R10" s="5">
        <v>9000</v>
      </c>
      <c r="S10" s="6">
        <f>N10/M10*100</f>
        <v>368.4932065167049</v>
      </c>
      <c r="T10" s="6" t="e">
        <f>N10/N5*100</f>
        <v>#REF!</v>
      </c>
      <c r="U10" s="20">
        <v>102373</v>
      </c>
      <c r="V10" s="23">
        <v>109864.1</v>
      </c>
      <c r="W10" s="6">
        <f t="shared" si="13"/>
        <v>7491.1000000000058</v>
      </c>
      <c r="X10" s="23">
        <v>109864.1</v>
      </c>
      <c r="Y10" s="13">
        <v>107401.1</v>
      </c>
      <c r="Z10" s="13">
        <v>75899.199999999997</v>
      </c>
      <c r="AA10" s="6">
        <f t="shared" si="14"/>
        <v>141.50491704787405</v>
      </c>
      <c r="AB10" s="6">
        <f t="shared" si="15"/>
        <v>107.99181522930429</v>
      </c>
      <c r="AC10" s="6">
        <f>Y10/M10*100</f>
        <v>397.94250271405866</v>
      </c>
      <c r="AD10" s="6">
        <f t="shared" si="16"/>
        <v>97.758139374008437</v>
      </c>
      <c r="AE10" s="13">
        <v>105939.6</v>
      </c>
      <c r="AF10" s="6">
        <v>2822</v>
      </c>
      <c r="AG10" s="6">
        <f>AE10/M10*100</f>
        <v>392.52735363535652</v>
      </c>
      <c r="AH10" s="6">
        <v>2920</v>
      </c>
      <c r="AI10" s="23">
        <v>110213</v>
      </c>
      <c r="AJ10" s="23">
        <v>109864.1</v>
      </c>
      <c r="AK10" s="20">
        <v>102373</v>
      </c>
      <c r="AL10" s="23">
        <f t="shared" si="1"/>
        <v>2920</v>
      </c>
      <c r="AM10" s="23">
        <f t="shared" si="17"/>
        <v>-2463</v>
      </c>
      <c r="AN10" s="23">
        <f t="shared" si="18"/>
        <v>97.758139374008437</v>
      </c>
      <c r="AO10" s="23" t="e">
        <f>Y10/#REF!*100</f>
        <v>#REF!</v>
      </c>
      <c r="AP10" s="23">
        <v>110213</v>
      </c>
      <c r="AQ10" s="6">
        <f t="shared" si="19"/>
        <v>3566.6000000000058</v>
      </c>
      <c r="AR10" s="6">
        <f t="shared" si="20"/>
        <v>0</v>
      </c>
      <c r="AS10" s="6">
        <f t="shared" si="2"/>
        <v>2756.8000000000029</v>
      </c>
      <c r="AT10" s="6">
        <f t="shared" si="21"/>
        <v>10760</v>
      </c>
      <c r="AU10" s="23">
        <f t="shared" si="22"/>
        <v>-2811.8999999999942</v>
      </c>
      <c r="AV10" s="29">
        <v>188305.5</v>
      </c>
      <c r="AW10" s="29">
        <v>171230.9</v>
      </c>
      <c r="AX10" s="29">
        <f>AW10+BB10</f>
        <v>193275</v>
      </c>
      <c r="AY10" s="52" t="e">
        <f>AX10/#REF!*100</f>
        <v>#REF!</v>
      </c>
      <c r="AZ10" s="59">
        <f t="shared" si="3"/>
        <v>102.63906258712572</v>
      </c>
      <c r="BA10" s="53">
        <v>18135</v>
      </c>
      <c r="BB10" s="53">
        <v>22044.1</v>
      </c>
      <c r="BC10" s="79">
        <f t="shared" si="4"/>
        <v>121.55555555555554</v>
      </c>
      <c r="BD10" s="52" t="e">
        <f>#REF!-#REF!</f>
        <v>#REF!</v>
      </c>
      <c r="BE10" s="52" t="e">
        <f>#REF!/#REF!*100</f>
        <v>#REF!</v>
      </c>
      <c r="BF10" s="52">
        <v>2142.1</v>
      </c>
      <c r="BG10" s="29">
        <f t="shared" si="5"/>
        <v>189365.9</v>
      </c>
      <c r="BH10" s="29">
        <f t="shared" si="6"/>
        <v>1060.3999999999942</v>
      </c>
      <c r="BJ10" s="73">
        <f t="shared" si="7"/>
        <v>4969.5</v>
      </c>
      <c r="BK10" s="82">
        <f t="shared" si="8"/>
        <v>24186.199999999997</v>
      </c>
      <c r="BL10" s="82">
        <f t="shared" si="9"/>
        <v>198244.5</v>
      </c>
      <c r="BM10" s="73">
        <f t="shared" si="10"/>
        <v>7111.6000000000058</v>
      </c>
      <c r="BN10" s="88">
        <f t="shared" si="11"/>
        <v>3.7766289354267428</v>
      </c>
      <c r="BO10" s="29">
        <v>204514.6</v>
      </c>
      <c r="BP10" s="29">
        <f t="shared" ref="BP10:BP51" si="25">BO10-AX10</f>
        <v>11239.600000000006</v>
      </c>
    </row>
    <row r="11" spans="1:68" ht="15.75" customHeight="1" x14ac:dyDescent="0.25">
      <c r="A11" s="18" t="s">
        <v>130</v>
      </c>
      <c r="B11" s="36" t="s">
        <v>32</v>
      </c>
      <c r="C11" s="36" t="s">
        <v>35</v>
      </c>
      <c r="D11" s="37" t="s">
        <v>126</v>
      </c>
      <c r="E11" s="6"/>
      <c r="F11" s="6"/>
      <c r="G11" s="6"/>
      <c r="H11" s="13"/>
      <c r="I11" s="6"/>
      <c r="J11" s="6"/>
      <c r="K11" s="6"/>
      <c r="L11" s="6"/>
      <c r="M11" s="6"/>
      <c r="N11" s="13"/>
      <c r="O11" s="6"/>
      <c r="P11" s="6"/>
      <c r="Q11" s="6"/>
      <c r="R11" s="5"/>
      <c r="S11" s="6"/>
      <c r="T11" s="6"/>
      <c r="U11" s="20"/>
      <c r="V11" s="23"/>
      <c r="W11" s="6"/>
      <c r="X11" s="23"/>
      <c r="Y11" s="13"/>
      <c r="Z11" s="13"/>
      <c r="AA11" s="6"/>
      <c r="AB11" s="6"/>
      <c r="AC11" s="6"/>
      <c r="AD11" s="6"/>
      <c r="AE11" s="13"/>
      <c r="AF11" s="6"/>
      <c r="AG11" s="6"/>
      <c r="AH11" s="6"/>
      <c r="AI11" s="23"/>
      <c r="AJ11" s="23"/>
      <c r="AK11" s="20"/>
      <c r="AL11" s="23"/>
      <c r="AM11" s="23"/>
      <c r="AN11" s="23"/>
      <c r="AO11" s="23"/>
      <c r="AP11" s="23"/>
      <c r="AQ11" s="6"/>
      <c r="AR11" s="6"/>
      <c r="AS11" s="6"/>
      <c r="AT11" s="6"/>
      <c r="AU11" s="23"/>
      <c r="AV11" s="29">
        <v>16650</v>
      </c>
      <c r="AW11" s="29">
        <v>15573.9</v>
      </c>
      <c r="AX11" s="29">
        <v>17206.7</v>
      </c>
      <c r="AY11" s="52" t="e">
        <f>AX11/#REF!*100</f>
        <v>#REF!</v>
      </c>
      <c r="AZ11" s="59">
        <f t="shared" si="3"/>
        <v>103.34354354354356</v>
      </c>
      <c r="BA11" s="53">
        <v>1655.8</v>
      </c>
      <c r="BB11" s="53">
        <v>1629.1</v>
      </c>
      <c r="BC11" s="79">
        <f t="shared" si="4"/>
        <v>98.387486411402335</v>
      </c>
      <c r="BD11" s="52"/>
      <c r="BE11" s="52"/>
      <c r="BF11" s="52">
        <v>1500</v>
      </c>
      <c r="BG11" s="29">
        <f t="shared" si="5"/>
        <v>17229.7</v>
      </c>
      <c r="BH11" s="29">
        <f t="shared" si="6"/>
        <v>579.70000000000073</v>
      </c>
      <c r="BJ11" s="73">
        <f t="shared" si="7"/>
        <v>556.70000000000073</v>
      </c>
      <c r="BK11" s="82">
        <f t="shared" si="8"/>
        <v>3129.1</v>
      </c>
      <c r="BL11" s="82">
        <f t="shared" si="9"/>
        <v>17763.400000000001</v>
      </c>
      <c r="BM11" s="73">
        <f t="shared" si="10"/>
        <v>2056.7000000000007</v>
      </c>
      <c r="BN11" s="88">
        <f t="shared" si="11"/>
        <v>12.352552552552556</v>
      </c>
      <c r="BO11" s="29">
        <v>13885</v>
      </c>
      <c r="BP11" s="29">
        <f t="shared" si="25"/>
        <v>-3321.7000000000007</v>
      </c>
    </row>
    <row r="12" spans="1:68" ht="19.899999999999999" customHeight="1" x14ac:dyDescent="0.25">
      <c r="A12" s="18" t="s">
        <v>38</v>
      </c>
      <c r="B12" s="28" t="s">
        <v>32</v>
      </c>
      <c r="C12" s="28" t="s">
        <v>35</v>
      </c>
      <c r="D12" s="43" t="s">
        <v>3</v>
      </c>
      <c r="E12" s="5">
        <f>E14+E15+E16</f>
        <v>11956.5</v>
      </c>
      <c r="F12" s="5">
        <f>F14+F15+F16</f>
        <v>12324.7</v>
      </c>
      <c r="G12" s="5">
        <f>G14+G15+G16</f>
        <v>12596</v>
      </c>
      <c r="H12" s="13">
        <v>14157.5</v>
      </c>
      <c r="I12" s="5">
        <f>I14+I15+I16</f>
        <v>0</v>
      </c>
      <c r="J12" s="6" t="e">
        <f>#REF!+#REF!+J14+J15+J16+#REF!</f>
        <v>#REF!</v>
      </c>
      <c r="K12" s="5">
        <f>K14+K15+K16</f>
        <v>14234.2</v>
      </c>
      <c r="L12" s="4" t="e">
        <f t="shared" si="12"/>
        <v>#REF!</v>
      </c>
      <c r="M12" s="5">
        <f>M14+M15+M16</f>
        <v>6546.2</v>
      </c>
      <c r="N12" s="13">
        <v>22860</v>
      </c>
      <c r="O12" s="4">
        <f t="shared" si="24"/>
        <v>8702.5</v>
      </c>
      <c r="P12" s="5">
        <f>P14+P15+P16</f>
        <v>3143.8</v>
      </c>
      <c r="Q12" s="5">
        <f>Q14+Q15+Q16</f>
        <v>230</v>
      </c>
      <c r="R12" s="5">
        <f>R14+R15+R16</f>
        <v>180</v>
      </c>
      <c r="S12" s="4">
        <f t="shared" ref="S12:S19" si="26">N12/M12*100</f>
        <v>349.21022883504935</v>
      </c>
      <c r="T12" s="4" t="e">
        <f>N12/N5*100</f>
        <v>#REF!</v>
      </c>
      <c r="U12" s="5" t="e">
        <f>U14+U15+U16+#REF!+#REF!+#REF!</f>
        <v>#REF!</v>
      </c>
      <c r="V12" s="25" t="e">
        <f>V14+V15+V16+#REF!+#REF!+#REF!</f>
        <v>#REF!</v>
      </c>
      <c r="W12" s="4" t="e">
        <f t="shared" si="13"/>
        <v>#REF!</v>
      </c>
      <c r="X12" s="25" t="e">
        <f>X14+X15+X16+#REF!+#REF!+#REF!</f>
        <v>#REF!</v>
      </c>
      <c r="Y12" s="5" t="e">
        <f>Y14+Y15+Y16+#REF!+#REF!+#REF!</f>
        <v>#REF!</v>
      </c>
      <c r="Z12" s="5" t="e">
        <f>Z14+Z15+Z16+#REF!+#REF!+#REF!</f>
        <v>#REF!</v>
      </c>
      <c r="AA12" s="4" t="e">
        <f t="shared" si="14"/>
        <v>#REF!</v>
      </c>
      <c r="AB12" s="6" t="e">
        <f t="shared" si="15"/>
        <v>#REF!</v>
      </c>
      <c r="AC12" s="4" t="e">
        <f>Y12/M12*100</f>
        <v>#REF!</v>
      </c>
      <c r="AD12" s="4" t="e">
        <f t="shared" si="16"/>
        <v>#REF!</v>
      </c>
      <c r="AE12" s="5" t="e">
        <f>AE14+AE15+AE16+#REF!+#REF!+#REF!</f>
        <v>#REF!</v>
      </c>
      <c r="AF12" s="5" t="e">
        <f>AF14+AF15+AF16+#REF!+#REF!+#REF!</f>
        <v>#REF!</v>
      </c>
      <c r="AG12" s="4" t="e">
        <f>AE12/M12*100</f>
        <v>#REF!</v>
      </c>
      <c r="AH12" s="5" t="e">
        <f>AH14+AH15+AH16+#REF!+#REF!+#REF!</f>
        <v>#REF!</v>
      </c>
      <c r="AI12" s="5" t="e">
        <f>AI14+AI15+AI16+#REF!+#REF!+#REF!</f>
        <v>#REF!</v>
      </c>
      <c r="AJ12" s="25" t="e">
        <f>AJ14+AJ15+AJ16+#REF!+#REF!+#REF!</f>
        <v>#REF!</v>
      </c>
      <c r="AK12" s="5" t="e">
        <f>AK14+AK15+AK16+#REF!+#REF!+#REF!</f>
        <v>#REF!</v>
      </c>
      <c r="AL12" s="23" t="e">
        <f t="shared" si="1"/>
        <v>#REF!</v>
      </c>
      <c r="AM12" s="22" t="e">
        <f t="shared" si="17"/>
        <v>#REF!</v>
      </c>
      <c r="AN12" s="22" t="e">
        <f t="shared" si="18"/>
        <v>#REF!</v>
      </c>
      <c r="AO12" s="22" t="e">
        <f>Y12/#REF!*100</f>
        <v>#REF!</v>
      </c>
      <c r="AP12" s="25" t="e">
        <f>AP14+AP15+AP16+#REF!+#REF!+#REF!</f>
        <v>#REF!</v>
      </c>
      <c r="AQ12" s="6" t="e">
        <f t="shared" si="19"/>
        <v>#REF!</v>
      </c>
      <c r="AR12" s="4" t="e">
        <f t="shared" si="20"/>
        <v>#REF!</v>
      </c>
      <c r="AS12" s="6" t="e">
        <f t="shared" si="2"/>
        <v>#REF!</v>
      </c>
      <c r="AT12" s="4" t="e">
        <f t="shared" si="21"/>
        <v>#REF!</v>
      </c>
      <c r="AU12" s="22" t="e">
        <f t="shared" si="22"/>
        <v>#REF!</v>
      </c>
      <c r="AV12" s="29">
        <f>AV13+AV14+AV15+AV16</f>
        <v>30140.799999999999</v>
      </c>
      <c r="AW12" s="29">
        <f>AW13+AW14+AW15+AW16</f>
        <v>29677.599999999999</v>
      </c>
      <c r="AX12" s="29">
        <f>AX13+AX14+AX15+AX16</f>
        <v>29909.699999999997</v>
      </c>
      <c r="AY12" s="52" t="e">
        <f>AX12/#REF!*100</f>
        <v>#REF!</v>
      </c>
      <c r="AZ12" s="59">
        <f t="shared" si="3"/>
        <v>99.233265208620864</v>
      </c>
      <c r="BA12" s="53">
        <f>BA13+BA14+BA15+BA16</f>
        <v>538.80000000000007</v>
      </c>
      <c r="BB12" s="53">
        <f>BB13+BB14+BB15+BB16</f>
        <v>232.1</v>
      </c>
      <c r="BC12" s="79">
        <f t="shared" si="4"/>
        <v>43.077208611729759</v>
      </c>
      <c r="BD12" s="52" t="e">
        <f>#REF!-#REF!</f>
        <v>#REF!</v>
      </c>
      <c r="BE12" s="52" t="e">
        <f>#REF!/#REF!*100</f>
        <v>#REF!</v>
      </c>
      <c r="BF12" s="52" t="e">
        <f>BF13+BF14+BF15+BF16</f>
        <v>#REF!</v>
      </c>
      <c r="BG12" s="29">
        <f t="shared" si="5"/>
        <v>30216.399999999998</v>
      </c>
      <c r="BH12" s="29">
        <f t="shared" si="6"/>
        <v>75.599999999998545</v>
      </c>
      <c r="BJ12" s="73">
        <f t="shared" si="7"/>
        <v>-231.10000000000218</v>
      </c>
      <c r="BK12" s="82" t="e">
        <f t="shared" si="8"/>
        <v>#REF!</v>
      </c>
      <c r="BL12" s="82">
        <f t="shared" si="9"/>
        <v>29678.599999999995</v>
      </c>
      <c r="BM12" s="80" t="e">
        <f t="shared" si="10"/>
        <v>#REF!</v>
      </c>
      <c r="BN12" s="88" t="e">
        <f t="shared" si="11"/>
        <v>#REF!</v>
      </c>
      <c r="BO12" s="29">
        <f>BO13+BO14+BO15+BO16</f>
        <v>32085.4</v>
      </c>
      <c r="BP12" s="29">
        <f t="shared" si="25"/>
        <v>2175.7000000000044</v>
      </c>
    </row>
    <row r="13" spans="1:68" ht="19.899999999999999" customHeight="1" x14ac:dyDescent="0.25">
      <c r="A13" s="18" t="s">
        <v>140</v>
      </c>
      <c r="B13" s="28" t="s">
        <v>32</v>
      </c>
      <c r="C13" s="28" t="s">
        <v>35</v>
      </c>
      <c r="D13" s="7" t="s">
        <v>141</v>
      </c>
      <c r="E13" s="46"/>
      <c r="F13" s="46"/>
      <c r="G13" s="5"/>
      <c r="H13" s="13"/>
      <c r="I13" s="5"/>
      <c r="J13" s="6"/>
      <c r="K13" s="5"/>
      <c r="L13" s="4"/>
      <c r="M13" s="5"/>
      <c r="N13" s="13"/>
      <c r="O13" s="4"/>
      <c r="P13" s="5"/>
      <c r="Q13" s="5"/>
      <c r="R13" s="5"/>
      <c r="S13" s="4"/>
      <c r="T13" s="4"/>
      <c r="U13" s="25"/>
      <c r="V13" s="25"/>
      <c r="W13" s="4"/>
      <c r="X13" s="25"/>
      <c r="Y13" s="5"/>
      <c r="Z13" s="5"/>
      <c r="AA13" s="4"/>
      <c r="AB13" s="6"/>
      <c r="AC13" s="4"/>
      <c r="AD13" s="4"/>
      <c r="AE13" s="5"/>
      <c r="AF13" s="5"/>
      <c r="AG13" s="4"/>
      <c r="AH13" s="5"/>
      <c r="AI13" s="25"/>
      <c r="AJ13" s="25"/>
      <c r="AK13" s="25"/>
      <c r="AL13" s="23"/>
      <c r="AM13" s="22"/>
      <c r="AN13" s="22"/>
      <c r="AO13" s="22"/>
      <c r="AP13" s="25"/>
      <c r="AQ13" s="6"/>
      <c r="AR13" s="4"/>
      <c r="AS13" s="6"/>
      <c r="AT13" s="4"/>
      <c r="AU13" s="22"/>
      <c r="AV13" s="29">
        <v>11100</v>
      </c>
      <c r="AW13" s="29">
        <v>10816.9</v>
      </c>
      <c r="AX13" s="29">
        <f t="shared" ref="AX13:AX18" si="27">AW13+BB13</f>
        <v>10789.3</v>
      </c>
      <c r="AY13" s="52" t="e">
        <f>AX13/#REF!*100</f>
        <v>#REF!</v>
      </c>
      <c r="AZ13" s="59">
        <f t="shared" si="3"/>
        <v>97.200900900900905</v>
      </c>
      <c r="BA13" s="53">
        <v>283.10000000000002</v>
      </c>
      <c r="BB13" s="53">
        <v>-27.6</v>
      </c>
      <c r="BC13" s="79">
        <f t="shared" si="4"/>
        <v>-9.7492052278346861</v>
      </c>
      <c r="BD13" s="52"/>
      <c r="BE13" s="52"/>
      <c r="BF13" s="52">
        <v>74.8</v>
      </c>
      <c r="BG13" s="29">
        <f t="shared" si="5"/>
        <v>11100</v>
      </c>
      <c r="BH13" s="29">
        <f t="shared" si="6"/>
        <v>0</v>
      </c>
      <c r="BI13" s="74"/>
      <c r="BJ13" s="75">
        <f t="shared" si="7"/>
        <v>-310.70000000000073</v>
      </c>
      <c r="BK13" s="82">
        <f t="shared" si="8"/>
        <v>47.199999999999996</v>
      </c>
      <c r="BL13" s="82">
        <f t="shared" si="9"/>
        <v>10478.599999999999</v>
      </c>
      <c r="BM13" s="80">
        <f t="shared" si="10"/>
        <v>-235.90000000000146</v>
      </c>
      <c r="BN13" s="88">
        <f t="shared" si="11"/>
        <v>-2.1252252252252384</v>
      </c>
      <c r="BO13" s="29">
        <v>12160.4</v>
      </c>
      <c r="BP13" s="29">
        <f t="shared" si="25"/>
        <v>1371.1000000000004</v>
      </c>
    </row>
    <row r="14" spans="1:68" ht="17.25" customHeight="1" x14ac:dyDescent="0.25">
      <c r="A14" s="18" t="s">
        <v>113</v>
      </c>
      <c r="B14" s="28" t="s">
        <v>32</v>
      </c>
      <c r="C14" s="28" t="s">
        <v>35</v>
      </c>
      <c r="D14" s="7" t="s">
        <v>4</v>
      </c>
      <c r="E14" s="15">
        <v>11956.5</v>
      </c>
      <c r="F14" s="15">
        <v>12321.6</v>
      </c>
      <c r="G14" s="6">
        <v>12347</v>
      </c>
      <c r="H14" s="13">
        <v>14121.5</v>
      </c>
      <c r="I14" s="6">
        <v>0</v>
      </c>
      <c r="J14" s="6">
        <v>14327.4</v>
      </c>
      <c r="K14" s="6">
        <v>14200</v>
      </c>
      <c r="L14" s="4">
        <f t="shared" si="12"/>
        <v>2005.7999999999993</v>
      </c>
      <c r="M14" s="6">
        <v>6542</v>
      </c>
      <c r="N14" s="13">
        <v>16453</v>
      </c>
      <c r="O14" s="4">
        <f t="shared" si="24"/>
        <v>2331.5</v>
      </c>
      <c r="P14" s="6">
        <v>3137.3</v>
      </c>
      <c r="Q14" s="6">
        <v>230</v>
      </c>
      <c r="R14" s="6">
        <v>180</v>
      </c>
      <c r="S14" s="4">
        <f t="shared" si="26"/>
        <v>251.49801284011005</v>
      </c>
      <c r="T14" s="4" t="e">
        <f>N14/N5*100</f>
        <v>#REF!</v>
      </c>
      <c r="U14" s="20">
        <v>16733</v>
      </c>
      <c r="V14" s="23">
        <v>15700.9</v>
      </c>
      <c r="W14" s="4">
        <f t="shared" si="13"/>
        <v>-1032.1000000000004</v>
      </c>
      <c r="X14" s="23">
        <v>15700.9</v>
      </c>
      <c r="Y14" s="13">
        <v>15683.7</v>
      </c>
      <c r="Z14" s="13">
        <v>13711.5</v>
      </c>
      <c r="AA14" s="4">
        <f t="shared" si="14"/>
        <v>114.38354665791491</v>
      </c>
      <c r="AB14" s="6">
        <f t="shared" si="15"/>
        <v>95.324256974411966</v>
      </c>
      <c r="AC14" s="4">
        <f>Y14/M14*100</f>
        <v>239.7386120452461</v>
      </c>
      <c r="AD14" s="4">
        <f t="shared" si="16"/>
        <v>99.890452139686275</v>
      </c>
      <c r="AE14" s="13">
        <v>17162.5</v>
      </c>
      <c r="AF14" s="4">
        <v>313</v>
      </c>
      <c r="AG14" s="4">
        <f>AE14/M14*100</f>
        <v>262.34332008560074</v>
      </c>
      <c r="AH14" s="6">
        <v>280</v>
      </c>
      <c r="AI14" s="23">
        <v>17162.5</v>
      </c>
      <c r="AJ14" s="23">
        <v>15700.9</v>
      </c>
      <c r="AK14" s="20">
        <v>16733</v>
      </c>
      <c r="AL14" s="23">
        <f t="shared" si="1"/>
        <v>280</v>
      </c>
      <c r="AM14" s="22">
        <f t="shared" si="17"/>
        <v>-17.199999999998909</v>
      </c>
      <c r="AN14" s="22">
        <f t="shared" si="18"/>
        <v>99.890452139686275</v>
      </c>
      <c r="AO14" s="22" t="e">
        <f>Y14/#REF!*100</f>
        <v>#REF!</v>
      </c>
      <c r="AP14" s="23">
        <v>17162.5</v>
      </c>
      <c r="AQ14" s="6">
        <f t="shared" si="19"/>
        <v>429.5</v>
      </c>
      <c r="AR14" s="4">
        <f t="shared" si="20"/>
        <v>0</v>
      </c>
      <c r="AS14" s="6">
        <f t="shared" si="2"/>
        <v>2405.6000000000004</v>
      </c>
      <c r="AT14" s="4">
        <f t="shared" si="21"/>
        <v>709.5</v>
      </c>
      <c r="AU14" s="22">
        <f t="shared" si="22"/>
        <v>-1478.7999999999993</v>
      </c>
      <c r="AV14" s="29">
        <v>18853.8</v>
      </c>
      <c r="AW14" s="29">
        <v>18610.2</v>
      </c>
      <c r="AX14" s="29">
        <f t="shared" si="27"/>
        <v>18848.8</v>
      </c>
      <c r="AY14" s="52" t="e">
        <f>AX14/#REF!*100</f>
        <v>#REF!</v>
      </c>
      <c r="AZ14" s="59">
        <f t="shared" si="3"/>
        <v>99.97348014723822</v>
      </c>
      <c r="BA14" s="53">
        <v>243.6</v>
      </c>
      <c r="BB14" s="53">
        <v>238.6</v>
      </c>
      <c r="BC14" s="79">
        <f t="shared" si="4"/>
        <v>97.947454844006572</v>
      </c>
      <c r="BD14" s="52" t="e">
        <f>#REF!-#REF!</f>
        <v>#REF!</v>
      </c>
      <c r="BE14" s="52" t="e">
        <f>#REF!/#REF!*100</f>
        <v>#REF!</v>
      </c>
      <c r="BF14" s="52">
        <v>60.7</v>
      </c>
      <c r="BG14" s="29">
        <f t="shared" si="5"/>
        <v>18853.8</v>
      </c>
      <c r="BH14" s="29">
        <f t="shared" si="6"/>
        <v>0</v>
      </c>
      <c r="BI14" s="74"/>
      <c r="BJ14" s="75">
        <f t="shared" si="7"/>
        <v>-5</v>
      </c>
      <c r="BK14" s="83">
        <f t="shared" si="8"/>
        <v>299.3</v>
      </c>
      <c r="BL14" s="82">
        <f t="shared" si="9"/>
        <v>18843.8</v>
      </c>
      <c r="BM14" s="80">
        <f t="shared" si="10"/>
        <v>55.700000000000728</v>
      </c>
      <c r="BN14" s="88">
        <f t="shared" si="11"/>
        <v>0.29543115976620488</v>
      </c>
      <c r="BO14" s="29">
        <v>19635</v>
      </c>
      <c r="BP14" s="29">
        <f t="shared" si="25"/>
        <v>786.20000000000073</v>
      </c>
    </row>
    <row r="15" spans="1:68" ht="17.25" customHeight="1" x14ac:dyDescent="0.25">
      <c r="A15" s="18" t="s">
        <v>111</v>
      </c>
      <c r="B15" s="28" t="s">
        <v>32</v>
      </c>
      <c r="C15" s="28" t="s">
        <v>35</v>
      </c>
      <c r="D15" s="7" t="s">
        <v>15</v>
      </c>
      <c r="E15" s="6">
        <v>0</v>
      </c>
      <c r="F15" s="6">
        <v>3.1</v>
      </c>
      <c r="G15" s="6">
        <v>0</v>
      </c>
      <c r="H15" s="13">
        <v>4.2</v>
      </c>
      <c r="I15" s="6">
        <v>0</v>
      </c>
      <c r="J15" s="6">
        <v>4.2</v>
      </c>
      <c r="K15" s="6">
        <v>4.2</v>
      </c>
      <c r="L15" s="4">
        <f t="shared" si="12"/>
        <v>1.1000000000000001</v>
      </c>
      <c r="M15" s="6">
        <v>4.2</v>
      </c>
      <c r="N15" s="13">
        <v>0</v>
      </c>
      <c r="O15" s="4">
        <f t="shared" si="24"/>
        <v>-4.2</v>
      </c>
      <c r="P15" s="6">
        <v>0</v>
      </c>
      <c r="Q15" s="6">
        <v>0</v>
      </c>
      <c r="R15" s="6">
        <v>0</v>
      </c>
      <c r="S15" s="4">
        <f t="shared" si="26"/>
        <v>0</v>
      </c>
      <c r="T15" s="4" t="e">
        <f>N15/N5*100</f>
        <v>#REF!</v>
      </c>
      <c r="U15" s="20">
        <v>4.3</v>
      </c>
      <c r="V15" s="23">
        <v>120.4</v>
      </c>
      <c r="W15" s="4">
        <f t="shared" si="13"/>
        <v>116.10000000000001</v>
      </c>
      <c r="X15" s="23">
        <v>120.4</v>
      </c>
      <c r="Y15" s="13">
        <v>120.4</v>
      </c>
      <c r="Z15" s="13">
        <v>4.2</v>
      </c>
      <c r="AA15" s="4">
        <f t="shared" si="14"/>
        <v>2866.666666666667</v>
      </c>
      <c r="AB15" s="6"/>
      <c r="AC15" s="4"/>
      <c r="AD15" s="4">
        <f t="shared" si="16"/>
        <v>100</v>
      </c>
      <c r="AE15" s="13">
        <v>0</v>
      </c>
      <c r="AF15" s="4"/>
      <c r="AG15" s="4">
        <f>AE15/M15*100</f>
        <v>0</v>
      </c>
      <c r="AH15" s="6">
        <v>4.2</v>
      </c>
      <c r="AI15" s="23">
        <v>4.3</v>
      </c>
      <c r="AJ15" s="23">
        <v>4.3</v>
      </c>
      <c r="AK15" s="20">
        <v>4.3</v>
      </c>
      <c r="AL15" s="23">
        <f t="shared" si="1"/>
        <v>4.3</v>
      </c>
      <c r="AM15" s="22">
        <f t="shared" si="17"/>
        <v>0</v>
      </c>
      <c r="AN15" s="22">
        <f t="shared" si="18"/>
        <v>100</v>
      </c>
      <c r="AO15" s="22" t="e">
        <f>Y15/#REF!*100</f>
        <v>#REF!</v>
      </c>
      <c r="AP15" s="23">
        <v>4.3</v>
      </c>
      <c r="AQ15" s="6">
        <f t="shared" si="19"/>
        <v>-4.3</v>
      </c>
      <c r="AR15" s="4">
        <f t="shared" si="20"/>
        <v>0</v>
      </c>
      <c r="AS15" s="6">
        <f t="shared" si="2"/>
        <v>9.9999999999999645E-2</v>
      </c>
      <c r="AT15" s="4">
        <f t="shared" si="21"/>
        <v>4.3</v>
      </c>
      <c r="AU15" s="22">
        <f t="shared" si="22"/>
        <v>116.10000000000001</v>
      </c>
      <c r="AV15" s="6">
        <v>55</v>
      </c>
      <c r="AW15" s="6">
        <v>106.8</v>
      </c>
      <c r="AX15" s="6">
        <f t="shared" si="27"/>
        <v>106.8</v>
      </c>
      <c r="AY15" s="60" t="e">
        <f>AX15/#REF!*100</f>
        <v>#REF!</v>
      </c>
      <c r="AZ15" s="60">
        <f t="shared" si="3"/>
        <v>194.18181818181816</v>
      </c>
      <c r="BA15" s="61">
        <v>0</v>
      </c>
      <c r="BB15" s="61"/>
      <c r="BC15" s="62"/>
      <c r="BD15" s="52" t="e">
        <f>#REF!-#REF!</f>
        <v>#REF!</v>
      </c>
      <c r="BE15" s="52" t="e">
        <f>#REF!/#REF!*100</f>
        <v>#REF!</v>
      </c>
      <c r="BF15" s="52"/>
      <c r="BG15" s="6">
        <f t="shared" si="5"/>
        <v>106.8</v>
      </c>
      <c r="BH15" s="6">
        <f t="shared" si="6"/>
        <v>51.8</v>
      </c>
      <c r="BJ15" s="73">
        <f t="shared" si="7"/>
        <v>51.8</v>
      </c>
      <c r="BK15" s="83">
        <f t="shared" si="8"/>
        <v>0</v>
      </c>
      <c r="BL15" s="82">
        <f t="shared" si="9"/>
        <v>158.6</v>
      </c>
      <c r="BM15" s="80">
        <f t="shared" si="10"/>
        <v>51.8</v>
      </c>
      <c r="BN15" s="88">
        <f t="shared" si="11"/>
        <v>94.181818181818173</v>
      </c>
      <c r="BO15" s="6">
        <v>115</v>
      </c>
      <c r="BP15" s="29">
        <f t="shared" si="25"/>
        <v>8.2000000000000028</v>
      </c>
    </row>
    <row r="16" spans="1:68" ht="27" customHeight="1" x14ac:dyDescent="0.25">
      <c r="A16" s="18" t="s">
        <v>119</v>
      </c>
      <c r="B16" s="28" t="s">
        <v>32</v>
      </c>
      <c r="C16" s="28" t="s">
        <v>35</v>
      </c>
      <c r="D16" s="7" t="s">
        <v>65</v>
      </c>
      <c r="E16" s="6">
        <v>0</v>
      </c>
      <c r="F16" s="6">
        <v>0</v>
      </c>
      <c r="G16" s="6">
        <v>249</v>
      </c>
      <c r="H16" s="13">
        <v>31.8</v>
      </c>
      <c r="I16" s="6">
        <v>0</v>
      </c>
      <c r="J16" s="6">
        <v>34.1</v>
      </c>
      <c r="K16" s="6">
        <v>30</v>
      </c>
      <c r="L16" s="4">
        <f t="shared" si="12"/>
        <v>34.1</v>
      </c>
      <c r="M16" s="6">
        <v>0</v>
      </c>
      <c r="N16" s="13">
        <v>56</v>
      </c>
      <c r="O16" s="4">
        <f t="shared" si="24"/>
        <v>24.2</v>
      </c>
      <c r="P16" s="6">
        <v>6.5</v>
      </c>
      <c r="Q16" s="6">
        <v>0</v>
      </c>
      <c r="R16" s="6">
        <v>0</v>
      </c>
      <c r="S16" s="4" t="e">
        <f t="shared" si="26"/>
        <v>#DIV/0!</v>
      </c>
      <c r="T16" s="4" t="e">
        <f>N16/N5*100</f>
        <v>#REF!</v>
      </c>
      <c r="U16" s="20">
        <v>80</v>
      </c>
      <c r="V16" s="23">
        <v>107.9</v>
      </c>
      <c r="W16" s="4">
        <f t="shared" si="13"/>
        <v>27.900000000000006</v>
      </c>
      <c r="X16" s="23">
        <v>107.9</v>
      </c>
      <c r="Y16" s="13">
        <v>140.4</v>
      </c>
      <c r="Z16" s="13">
        <v>31.8</v>
      </c>
      <c r="AA16" s="4"/>
      <c r="AB16" s="6">
        <f t="shared" si="15"/>
        <v>250.71428571428572</v>
      </c>
      <c r="AC16" s="4"/>
      <c r="AD16" s="4">
        <f t="shared" si="16"/>
        <v>130.12048192771084</v>
      </c>
      <c r="AE16" s="13">
        <v>76</v>
      </c>
      <c r="AF16" s="4"/>
      <c r="AG16" s="4" t="e">
        <f>AE16/M16*100</f>
        <v>#DIV/0!</v>
      </c>
      <c r="AH16" s="6">
        <v>20</v>
      </c>
      <c r="AI16" s="23">
        <v>94</v>
      </c>
      <c r="AJ16" s="23">
        <v>107.9</v>
      </c>
      <c r="AK16" s="20">
        <v>76</v>
      </c>
      <c r="AL16" s="23">
        <f t="shared" si="1"/>
        <v>20</v>
      </c>
      <c r="AM16" s="22">
        <f t="shared" si="17"/>
        <v>32.5</v>
      </c>
      <c r="AN16" s="22">
        <f t="shared" si="18"/>
        <v>130.12048192771084</v>
      </c>
      <c r="AO16" s="22" t="e">
        <f>Y16/#REF!*100</f>
        <v>#REF!</v>
      </c>
      <c r="AP16" s="23">
        <v>94</v>
      </c>
      <c r="AQ16" s="6">
        <f t="shared" si="19"/>
        <v>0</v>
      </c>
      <c r="AR16" s="4">
        <f t="shared" si="20"/>
        <v>0</v>
      </c>
      <c r="AS16" s="6">
        <f t="shared" si="2"/>
        <v>41.9</v>
      </c>
      <c r="AT16" s="4">
        <f t="shared" si="21"/>
        <v>38</v>
      </c>
      <c r="AU16" s="22">
        <f t="shared" si="22"/>
        <v>46.400000000000006</v>
      </c>
      <c r="AV16" s="6">
        <v>132</v>
      </c>
      <c r="AW16" s="6">
        <v>143.69999999999999</v>
      </c>
      <c r="AX16" s="6">
        <f t="shared" si="27"/>
        <v>164.79999999999998</v>
      </c>
      <c r="AY16" s="60" t="e">
        <f>AX16/#REF!*100</f>
        <v>#REF!</v>
      </c>
      <c r="AZ16" s="60">
        <f t="shared" si="3"/>
        <v>124.84848484848483</v>
      </c>
      <c r="BA16" s="61">
        <v>12.1</v>
      </c>
      <c r="BB16" s="61">
        <v>21.1</v>
      </c>
      <c r="BC16" s="79">
        <f t="shared" si="4"/>
        <v>174.38016528925621</v>
      </c>
      <c r="BD16" s="52" t="e">
        <f>#REF!-#REF!</f>
        <v>#REF!</v>
      </c>
      <c r="BE16" s="52"/>
      <c r="BF16" s="52" t="e">
        <f>#REF!-#REF!</f>
        <v>#REF!</v>
      </c>
      <c r="BG16" s="6">
        <f t="shared" si="5"/>
        <v>155.79999999999998</v>
      </c>
      <c r="BH16" s="6">
        <f t="shared" si="6"/>
        <v>23.799999999999983</v>
      </c>
      <c r="BJ16" s="80">
        <f t="shared" si="7"/>
        <v>32.799999999999983</v>
      </c>
      <c r="BK16" s="83" t="e">
        <f t="shared" si="8"/>
        <v>#REF!</v>
      </c>
      <c r="BL16" s="82">
        <f t="shared" si="9"/>
        <v>197.59999999999997</v>
      </c>
      <c r="BM16" s="80" t="e">
        <f t="shared" si="10"/>
        <v>#REF!</v>
      </c>
      <c r="BN16" s="88" t="e">
        <f t="shared" si="11"/>
        <v>#REF!</v>
      </c>
      <c r="BO16" s="6">
        <v>175</v>
      </c>
      <c r="BP16" s="29">
        <f t="shared" si="25"/>
        <v>10.200000000000017</v>
      </c>
    </row>
    <row r="17" spans="1:68" ht="1.5" hidden="1" customHeight="1" x14ac:dyDescent="0.25">
      <c r="A17" s="18" t="s">
        <v>61</v>
      </c>
      <c r="B17" s="28" t="s">
        <v>32</v>
      </c>
      <c r="C17" s="28" t="s">
        <v>35</v>
      </c>
      <c r="D17" s="7" t="s">
        <v>21</v>
      </c>
      <c r="E17" s="6">
        <v>7152.4</v>
      </c>
      <c r="F17" s="6">
        <v>6185.5</v>
      </c>
      <c r="G17" s="6">
        <v>8502</v>
      </c>
      <c r="H17" s="13">
        <v>11565.9</v>
      </c>
      <c r="I17" s="6">
        <v>0</v>
      </c>
      <c r="J17" s="6">
        <v>11642.6</v>
      </c>
      <c r="K17" s="6">
        <v>11200</v>
      </c>
      <c r="L17" s="4">
        <f t="shared" si="12"/>
        <v>5457.1</v>
      </c>
      <c r="M17" s="6">
        <v>6149.5</v>
      </c>
      <c r="N17" s="13">
        <v>11585</v>
      </c>
      <c r="O17" s="4">
        <f>N17-H17</f>
        <v>19.100000000000364</v>
      </c>
      <c r="P17" s="6">
        <v>335.4</v>
      </c>
      <c r="Q17" s="6">
        <v>188.8</v>
      </c>
      <c r="R17" s="6">
        <v>110.3</v>
      </c>
      <c r="S17" s="4">
        <f t="shared" si="26"/>
        <v>188.38929994308481</v>
      </c>
      <c r="T17" s="4" t="e">
        <f>N17/N5*100</f>
        <v>#REF!</v>
      </c>
      <c r="U17" s="20">
        <v>11968</v>
      </c>
      <c r="V17" s="23">
        <v>12114.8</v>
      </c>
      <c r="W17" s="4">
        <f t="shared" si="13"/>
        <v>146.79999999999927</v>
      </c>
      <c r="X17" s="23">
        <v>12114.8</v>
      </c>
      <c r="Y17" s="13">
        <v>11819.6</v>
      </c>
      <c r="Z17" s="13">
        <v>11077.1</v>
      </c>
      <c r="AA17" s="4">
        <f t="shared" si="14"/>
        <v>106.70301793790793</v>
      </c>
      <c r="AB17" s="6">
        <f t="shared" si="15"/>
        <v>102.02503236944325</v>
      </c>
      <c r="AC17" s="4">
        <f t="shared" ref="AC17:AC22" si="28">Y17/M17*100</f>
        <v>192.20424424749979</v>
      </c>
      <c r="AD17" s="4">
        <f t="shared" si="16"/>
        <v>97.563310991514513</v>
      </c>
      <c r="AE17" s="13">
        <v>12114.8</v>
      </c>
      <c r="AF17" s="4">
        <v>369</v>
      </c>
      <c r="AG17" s="4">
        <f t="shared" ref="AG17:AG22" si="29">AE17/M17*100</f>
        <v>197.00463452313195</v>
      </c>
      <c r="AH17" s="6">
        <v>383</v>
      </c>
      <c r="AI17" s="23">
        <v>12116</v>
      </c>
      <c r="AJ17" s="23">
        <v>12114.8</v>
      </c>
      <c r="AK17" s="20">
        <v>11968</v>
      </c>
      <c r="AL17" s="23">
        <f t="shared" si="1"/>
        <v>383</v>
      </c>
      <c r="AM17" s="22">
        <f t="shared" si="17"/>
        <v>-295.19999999999891</v>
      </c>
      <c r="AN17" s="22">
        <f t="shared" si="18"/>
        <v>97.563310991514513</v>
      </c>
      <c r="AO17" s="22" t="e">
        <f>Y17/#REF!*100</f>
        <v>#REF!</v>
      </c>
      <c r="AP17" s="23">
        <v>12116</v>
      </c>
      <c r="AQ17" s="6">
        <f t="shared" si="19"/>
        <v>146.79999999999927</v>
      </c>
      <c r="AR17" s="4">
        <f t="shared" si="20"/>
        <v>0</v>
      </c>
      <c r="AS17" s="6">
        <f t="shared" si="2"/>
        <v>325.39999999999964</v>
      </c>
      <c r="AT17" s="4">
        <f t="shared" si="21"/>
        <v>531</v>
      </c>
      <c r="AU17" s="22">
        <f t="shared" si="22"/>
        <v>-296.39999999999964</v>
      </c>
      <c r="AV17" s="6"/>
      <c r="AW17" s="6">
        <v>0</v>
      </c>
      <c r="AX17" s="6">
        <f t="shared" si="27"/>
        <v>0</v>
      </c>
      <c r="AY17" s="60" t="e">
        <f>AX17/#REF!*100</f>
        <v>#REF!</v>
      </c>
      <c r="AZ17" s="60" t="e">
        <f t="shared" si="3"/>
        <v>#DIV/0!</v>
      </c>
      <c r="BA17" s="61"/>
      <c r="BB17" s="61"/>
      <c r="BC17" s="62" t="e">
        <f t="shared" si="4"/>
        <v>#DIV/0!</v>
      </c>
      <c r="BD17" s="52" t="e">
        <f>#REF!-#REF!</f>
        <v>#REF!</v>
      </c>
      <c r="BE17" s="52" t="e">
        <f>#REF!/#REF!*100</f>
        <v>#REF!</v>
      </c>
      <c r="BF17" s="52" t="e">
        <f>#REF!-#REF!</f>
        <v>#REF!</v>
      </c>
      <c r="BG17" s="6">
        <f t="shared" si="5"/>
        <v>0</v>
      </c>
      <c r="BH17" s="6">
        <f t="shared" si="6"/>
        <v>0</v>
      </c>
      <c r="BJ17" s="73">
        <f t="shared" si="7"/>
        <v>0</v>
      </c>
      <c r="BK17" s="83" t="e">
        <f t="shared" si="8"/>
        <v>#REF!</v>
      </c>
      <c r="BL17" s="82">
        <f t="shared" si="9"/>
        <v>0</v>
      </c>
      <c r="BM17" s="80" t="e">
        <f t="shared" si="10"/>
        <v>#REF!</v>
      </c>
      <c r="BN17" s="88" t="e">
        <f t="shared" si="11"/>
        <v>#REF!</v>
      </c>
      <c r="BO17" s="6" t="e">
        <f>BN17+BS17</f>
        <v>#REF!</v>
      </c>
      <c r="BP17" s="29" t="e">
        <f t="shared" si="25"/>
        <v>#REF!</v>
      </c>
    </row>
    <row r="18" spans="1:68" ht="18" hidden="1" customHeight="1" x14ac:dyDescent="0.25">
      <c r="A18" s="18" t="s">
        <v>63</v>
      </c>
      <c r="B18" s="28" t="s">
        <v>32</v>
      </c>
      <c r="C18" s="28" t="s">
        <v>35</v>
      </c>
      <c r="D18" s="7" t="s">
        <v>62</v>
      </c>
      <c r="E18" s="6"/>
      <c r="F18" s="6"/>
      <c r="G18" s="6"/>
      <c r="H18" s="13" t="e">
        <v>#DIV/0!</v>
      </c>
      <c r="I18" s="6"/>
      <c r="J18" s="6">
        <f>I18+G18</f>
        <v>0</v>
      </c>
      <c r="K18" s="6" t="e">
        <f>J18+#REF!</f>
        <v>#REF!</v>
      </c>
      <c r="L18" s="4">
        <f t="shared" si="12"/>
        <v>0</v>
      </c>
      <c r="M18" s="6"/>
      <c r="N18" s="13" t="e">
        <v>#DIV/0!</v>
      </c>
      <c r="O18" s="4" t="e">
        <f>N18-H18</f>
        <v>#DIV/0!</v>
      </c>
      <c r="P18" s="6" t="e">
        <f>O18-#REF!</f>
        <v>#DIV/0!</v>
      </c>
      <c r="Q18" s="6" t="e">
        <f>P18-#REF!</f>
        <v>#DIV/0!</v>
      </c>
      <c r="R18" s="6" t="e">
        <f>Q18-J18</f>
        <v>#DIV/0!</v>
      </c>
      <c r="S18" s="4" t="e">
        <f t="shared" si="26"/>
        <v>#DIV/0!</v>
      </c>
      <c r="T18" s="4" t="e">
        <f>N18/#REF!*100</f>
        <v>#DIV/0!</v>
      </c>
      <c r="U18" s="20" t="e">
        <v>#DIV/0!</v>
      </c>
      <c r="V18" s="23"/>
      <c r="W18" s="4" t="e">
        <f t="shared" si="13"/>
        <v>#DIV/0!</v>
      </c>
      <c r="X18" s="23"/>
      <c r="Y18" s="13" t="e">
        <v>#DIV/0!</v>
      </c>
      <c r="Z18" s="13" t="e">
        <v>#DIV/0!</v>
      </c>
      <c r="AA18" s="4" t="e">
        <f t="shared" si="14"/>
        <v>#DIV/0!</v>
      </c>
      <c r="AB18" s="6" t="e">
        <f t="shared" si="15"/>
        <v>#DIV/0!</v>
      </c>
      <c r="AC18" s="4" t="e">
        <f t="shared" si="28"/>
        <v>#DIV/0!</v>
      </c>
      <c r="AD18" s="4" t="e">
        <f t="shared" si="16"/>
        <v>#DIV/0!</v>
      </c>
      <c r="AE18" s="13" t="e">
        <v>#DIV/0!</v>
      </c>
      <c r="AF18" s="4"/>
      <c r="AG18" s="4" t="e">
        <f t="shared" si="29"/>
        <v>#DIV/0!</v>
      </c>
      <c r="AH18" s="6"/>
      <c r="AI18" s="23"/>
      <c r="AJ18" s="23"/>
      <c r="AK18" s="20" t="e">
        <v>#DIV/0!</v>
      </c>
      <c r="AL18" s="23" t="e">
        <f t="shared" si="1"/>
        <v>#DIV/0!</v>
      </c>
      <c r="AM18" s="22" t="e">
        <f t="shared" si="17"/>
        <v>#DIV/0!</v>
      </c>
      <c r="AN18" s="22" t="e">
        <f t="shared" si="18"/>
        <v>#DIV/0!</v>
      </c>
      <c r="AO18" s="22" t="e">
        <f>Y18/#REF!*100</f>
        <v>#DIV/0!</v>
      </c>
      <c r="AP18" s="23"/>
      <c r="AQ18" s="6" t="e">
        <f t="shared" si="19"/>
        <v>#DIV/0!</v>
      </c>
      <c r="AR18" s="4">
        <f t="shared" si="20"/>
        <v>0</v>
      </c>
      <c r="AS18" s="6" t="e">
        <f t="shared" si="2"/>
        <v>#DIV/0!</v>
      </c>
      <c r="AT18" s="4" t="e">
        <f t="shared" si="21"/>
        <v>#DIV/0!</v>
      </c>
      <c r="AU18" s="22" t="e">
        <f t="shared" si="22"/>
        <v>#DIV/0!</v>
      </c>
      <c r="AV18" s="6"/>
      <c r="AW18" s="6">
        <v>0</v>
      </c>
      <c r="AX18" s="6">
        <f t="shared" si="27"/>
        <v>0</v>
      </c>
      <c r="AY18" s="60" t="e">
        <f>AX18/#REF!*100</f>
        <v>#REF!</v>
      </c>
      <c r="AZ18" s="60" t="e">
        <f t="shared" si="3"/>
        <v>#DIV/0!</v>
      </c>
      <c r="BA18" s="61"/>
      <c r="BB18" s="61"/>
      <c r="BC18" s="62" t="e">
        <f t="shared" si="4"/>
        <v>#DIV/0!</v>
      </c>
      <c r="BD18" s="52" t="e">
        <f>#REF!-#REF!</f>
        <v>#REF!</v>
      </c>
      <c r="BE18" s="52" t="e">
        <f>#REF!/#REF!*100</f>
        <v>#REF!</v>
      </c>
      <c r="BF18" s="52" t="e">
        <f>#REF!-#REF!</f>
        <v>#REF!</v>
      </c>
      <c r="BG18" s="6">
        <f t="shared" si="5"/>
        <v>0</v>
      </c>
      <c r="BH18" s="6">
        <f t="shared" si="6"/>
        <v>0</v>
      </c>
      <c r="BJ18" s="73">
        <f t="shared" si="7"/>
        <v>0</v>
      </c>
      <c r="BK18" s="83" t="e">
        <f t="shared" si="8"/>
        <v>#REF!</v>
      </c>
      <c r="BL18" s="82">
        <f t="shared" si="9"/>
        <v>0</v>
      </c>
      <c r="BM18" s="80" t="e">
        <f t="shared" si="10"/>
        <v>#REF!</v>
      </c>
      <c r="BN18" s="88" t="e">
        <f t="shared" si="11"/>
        <v>#REF!</v>
      </c>
      <c r="BO18" s="6" t="e">
        <f>BN18+BS18</f>
        <v>#REF!</v>
      </c>
      <c r="BP18" s="29" t="e">
        <f t="shared" si="25"/>
        <v>#REF!</v>
      </c>
    </row>
    <row r="19" spans="1:68" ht="20.25" customHeight="1" x14ac:dyDescent="0.25">
      <c r="A19" s="18" t="s">
        <v>39</v>
      </c>
      <c r="B19" s="28" t="s">
        <v>32</v>
      </c>
      <c r="C19" s="28" t="s">
        <v>33</v>
      </c>
      <c r="D19" s="43" t="s">
        <v>5</v>
      </c>
      <c r="E19" s="5">
        <v>3798.1</v>
      </c>
      <c r="F19" s="5">
        <v>3903.5</v>
      </c>
      <c r="G19" s="5">
        <v>4595</v>
      </c>
      <c r="H19" s="13">
        <v>9657.7000000000007</v>
      </c>
      <c r="I19" s="5"/>
      <c r="J19" s="6">
        <v>9954.1</v>
      </c>
      <c r="K19" s="6">
        <v>10700</v>
      </c>
      <c r="L19" s="4">
        <f t="shared" si="12"/>
        <v>6050.6</v>
      </c>
      <c r="M19" s="5">
        <v>2658</v>
      </c>
      <c r="N19" s="13">
        <v>11810</v>
      </c>
      <c r="O19" s="4">
        <f>N19-H19</f>
        <v>2152.2999999999993</v>
      </c>
      <c r="P19" s="6">
        <v>765.5</v>
      </c>
      <c r="Q19" s="6">
        <v>650</v>
      </c>
      <c r="R19" s="6">
        <v>650</v>
      </c>
      <c r="S19" s="4">
        <f t="shared" si="26"/>
        <v>444.31903686982696</v>
      </c>
      <c r="T19" s="4" t="e">
        <f>N19/N5*100</f>
        <v>#REF!</v>
      </c>
      <c r="U19" s="20">
        <v>12913</v>
      </c>
      <c r="V19" s="23">
        <v>10669</v>
      </c>
      <c r="W19" s="4">
        <f t="shared" si="13"/>
        <v>-2244</v>
      </c>
      <c r="X19" s="23">
        <v>10669</v>
      </c>
      <c r="Y19" s="13">
        <v>10285.700000000001</v>
      </c>
      <c r="Z19" s="13">
        <v>8357.7000000000007</v>
      </c>
      <c r="AA19" s="4">
        <f t="shared" si="14"/>
        <v>123.06854756691435</v>
      </c>
      <c r="AB19" s="6">
        <f t="shared" si="15"/>
        <v>87.093141405588497</v>
      </c>
      <c r="AC19" s="4">
        <f t="shared" si="28"/>
        <v>386.97140707298723</v>
      </c>
      <c r="AD19" s="4">
        <f t="shared" si="16"/>
        <v>96.407348392539134</v>
      </c>
      <c r="AE19" s="13">
        <v>12913</v>
      </c>
      <c r="AF19" s="4"/>
      <c r="AG19" s="4">
        <f t="shared" si="29"/>
        <v>485.81640331075999</v>
      </c>
      <c r="AH19" s="6">
        <v>1500</v>
      </c>
      <c r="AI19" s="23">
        <v>12933</v>
      </c>
      <c r="AJ19" s="23">
        <v>10669</v>
      </c>
      <c r="AK19" s="20">
        <v>12913</v>
      </c>
      <c r="AL19" s="23">
        <f t="shared" si="1"/>
        <v>1103</v>
      </c>
      <c r="AM19" s="22">
        <f t="shared" si="17"/>
        <v>-383.29999999999927</v>
      </c>
      <c r="AN19" s="22">
        <f t="shared" si="18"/>
        <v>96.407348392539134</v>
      </c>
      <c r="AO19" s="22" t="e">
        <f>Y19/#REF!*100</f>
        <v>#REF!</v>
      </c>
      <c r="AP19" s="23">
        <v>12933</v>
      </c>
      <c r="AQ19" s="6">
        <f t="shared" si="19"/>
        <v>0</v>
      </c>
      <c r="AR19" s="4">
        <f t="shared" si="20"/>
        <v>0</v>
      </c>
      <c r="AS19" s="6">
        <f t="shared" si="2"/>
        <v>2958.8999999999996</v>
      </c>
      <c r="AT19" s="4">
        <f t="shared" si="21"/>
        <v>1123</v>
      </c>
      <c r="AU19" s="22">
        <f t="shared" si="22"/>
        <v>-2647.2999999999993</v>
      </c>
      <c r="AV19" s="6">
        <v>2789.8</v>
      </c>
      <c r="AW19" s="6">
        <v>2947.4</v>
      </c>
      <c r="AX19" s="6">
        <v>3222</v>
      </c>
      <c r="AY19" s="60" t="e">
        <f>AX19/#REF!*100</f>
        <v>#REF!</v>
      </c>
      <c r="AZ19" s="60">
        <f t="shared" si="3"/>
        <v>115.4921499749086</v>
      </c>
      <c r="BA19" s="61">
        <v>250</v>
      </c>
      <c r="BB19" s="61">
        <v>274.7</v>
      </c>
      <c r="BC19" s="62">
        <f t="shared" si="4"/>
        <v>109.88</v>
      </c>
      <c r="BD19" s="52" t="e">
        <f>#REF!-#REF!</f>
        <v>#REF!</v>
      </c>
      <c r="BE19" s="52" t="e">
        <f>#REF!/#REF!*100</f>
        <v>#REF!</v>
      </c>
      <c r="BF19" s="52">
        <v>25.2</v>
      </c>
      <c r="BG19" s="6">
        <f t="shared" si="5"/>
        <v>3197.4</v>
      </c>
      <c r="BH19" s="6">
        <f t="shared" si="6"/>
        <v>407.59999999999991</v>
      </c>
      <c r="BJ19" s="80">
        <f t="shared" si="7"/>
        <v>432.19999999999982</v>
      </c>
      <c r="BK19" s="83">
        <f t="shared" si="8"/>
        <v>299.89999999999998</v>
      </c>
      <c r="BL19" s="83">
        <f t="shared" si="9"/>
        <v>3654.2</v>
      </c>
      <c r="BM19" s="80">
        <f t="shared" si="10"/>
        <v>457.39999999999964</v>
      </c>
      <c r="BN19" s="88">
        <f t="shared" si="11"/>
        <v>16.395440533371552</v>
      </c>
      <c r="BO19" s="6">
        <v>3145</v>
      </c>
      <c r="BP19" s="29">
        <f t="shared" si="25"/>
        <v>-77</v>
      </c>
    </row>
    <row r="20" spans="1:68" ht="20.25" customHeight="1" x14ac:dyDescent="0.25">
      <c r="A20" s="18" t="s">
        <v>40</v>
      </c>
      <c r="B20" s="28" t="s">
        <v>32</v>
      </c>
      <c r="C20" s="28" t="s">
        <v>35</v>
      </c>
      <c r="D20" s="43" t="s">
        <v>25</v>
      </c>
      <c r="E20" s="5">
        <v>-43.2</v>
      </c>
      <c r="F20" s="5">
        <v>89.7</v>
      </c>
      <c r="G20" s="5">
        <v>0</v>
      </c>
      <c r="H20" s="13">
        <v>0</v>
      </c>
      <c r="I20" s="5"/>
      <c r="J20" s="6">
        <v>32.799999999999997</v>
      </c>
      <c r="K20" s="6"/>
      <c r="L20" s="4">
        <f t="shared" si="12"/>
        <v>-56.900000000000006</v>
      </c>
      <c r="M20" s="5">
        <v>-32</v>
      </c>
      <c r="N20" s="13">
        <v>0</v>
      </c>
      <c r="O20" s="4">
        <f>N20-H20</f>
        <v>0</v>
      </c>
      <c r="P20" s="6">
        <v>10</v>
      </c>
      <c r="Q20" s="6">
        <v>0</v>
      </c>
      <c r="R20" s="6">
        <v>0</v>
      </c>
      <c r="S20" s="4"/>
      <c r="T20" s="4" t="e">
        <f>N20/N5*100</f>
        <v>#REF!</v>
      </c>
      <c r="U20" s="20">
        <v>38</v>
      </c>
      <c r="V20" s="23">
        <v>46.5</v>
      </c>
      <c r="W20" s="4">
        <f t="shared" si="13"/>
        <v>8.5</v>
      </c>
      <c r="X20" s="23">
        <v>46.5</v>
      </c>
      <c r="Y20" s="13">
        <v>68.099999999999994</v>
      </c>
      <c r="Z20" s="13">
        <v>-1.6</v>
      </c>
      <c r="AA20" s="4">
        <f t="shared" si="14"/>
        <v>-4256.2499999999991</v>
      </c>
      <c r="AB20" s="4"/>
      <c r="AC20" s="4">
        <f t="shared" si="28"/>
        <v>-212.81249999999997</v>
      </c>
      <c r="AD20" s="4">
        <f t="shared" si="16"/>
        <v>146.45161290322579</v>
      </c>
      <c r="AE20" s="13">
        <v>0</v>
      </c>
      <c r="AF20" s="4"/>
      <c r="AG20" s="4">
        <f t="shared" si="29"/>
        <v>0</v>
      </c>
      <c r="AH20" s="6">
        <v>100</v>
      </c>
      <c r="AI20" s="23">
        <v>38</v>
      </c>
      <c r="AJ20" s="23">
        <v>38</v>
      </c>
      <c r="AK20" s="20">
        <v>100</v>
      </c>
      <c r="AL20" s="23">
        <f t="shared" si="1"/>
        <v>100</v>
      </c>
      <c r="AM20" s="22">
        <f t="shared" si="17"/>
        <v>21.599999999999994</v>
      </c>
      <c r="AN20" s="22">
        <f t="shared" si="18"/>
        <v>146.45161290322579</v>
      </c>
      <c r="AO20" s="22" t="e">
        <f>Y20/#REF!*100</f>
        <v>#REF!</v>
      </c>
      <c r="AP20" s="23">
        <v>38</v>
      </c>
      <c r="AQ20" s="6">
        <f t="shared" si="19"/>
        <v>-100</v>
      </c>
      <c r="AR20" s="4">
        <f t="shared" si="20"/>
        <v>0</v>
      </c>
      <c r="AS20" s="6">
        <f t="shared" si="2"/>
        <v>67.2</v>
      </c>
      <c r="AT20" s="4">
        <f t="shared" si="21"/>
        <v>38</v>
      </c>
      <c r="AU20" s="22">
        <f t="shared" si="22"/>
        <v>30.099999999999994</v>
      </c>
      <c r="AV20" s="4"/>
      <c r="AW20" s="6">
        <v>0.3</v>
      </c>
      <c r="AX20" s="6">
        <f>AW20+BB20</f>
        <v>0.3</v>
      </c>
      <c r="AY20" s="60"/>
      <c r="AZ20" s="60"/>
      <c r="BA20" s="61"/>
      <c r="BB20" s="61"/>
      <c r="BC20" s="62"/>
      <c r="BD20" s="52" t="e">
        <f>#REF!-#REF!</f>
        <v>#REF!</v>
      </c>
      <c r="BE20" s="52"/>
      <c r="BF20" s="52" t="e">
        <f>#REF!-#REF!</f>
        <v>#REF!</v>
      </c>
      <c r="BG20" s="6">
        <f t="shared" si="5"/>
        <v>0.3</v>
      </c>
      <c r="BH20" s="6">
        <f t="shared" si="6"/>
        <v>0.3</v>
      </c>
      <c r="BJ20" s="73">
        <f t="shared" si="7"/>
        <v>0.3</v>
      </c>
      <c r="BK20" s="83" t="e">
        <f t="shared" si="8"/>
        <v>#REF!</v>
      </c>
      <c r="BL20" s="83">
        <f t="shared" si="9"/>
        <v>0.6</v>
      </c>
      <c r="BM20" s="80" t="e">
        <f t="shared" si="10"/>
        <v>#REF!</v>
      </c>
      <c r="BN20" s="88" t="e">
        <f t="shared" si="11"/>
        <v>#REF!</v>
      </c>
      <c r="BO20" s="6"/>
      <c r="BP20" s="29">
        <f t="shared" si="25"/>
        <v>-0.3</v>
      </c>
    </row>
    <row r="21" spans="1:68" ht="18" customHeight="1" x14ac:dyDescent="0.3">
      <c r="A21" s="18"/>
      <c r="B21" s="28"/>
      <c r="C21" s="28"/>
      <c r="D21" s="40" t="s">
        <v>20</v>
      </c>
      <c r="E21" s="5">
        <f>E22+E32+E35+E38+E39+E40+E41</f>
        <v>29070.3</v>
      </c>
      <c r="F21" s="5">
        <f>F22+F32+F35+F38+F39+F40+F41</f>
        <v>31201.799999999996</v>
      </c>
      <c r="G21" s="5">
        <f>G22+G32+G35+G38+G39+G40+G41</f>
        <v>20971</v>
      </c>
      <c r="H21" s="5">
        <f>H34+H22+H32+H35+H38+H39+H40+H41</f>
        <v>30944.199999999997</v>
      </c>
      <c r="I21" s="5">
        <f>I22+I32+I35+I38+I39+I40+I41</f>
        <v>5678.9</v>
      </c>
      <c r="J21" s="16">
        <f>J34+J22+J32+J35+J38+J39+J40+J41</f>
        <v>31374.3</v>
      </c>
      <c r="K21" s="5" t="e">
        <f>K22+K32+K35+K38+K39+K40+K41+K34</f>
        <v>#REF!</v>
      </c>
      <c r="L21" s="4">
        <f t="shared" si="12"/>
        <v>172.50000000000364</v>
      </c>
      <c r="M21" s="16">
        <f>M34+M22+M32+M35+M38+M39+M40+M41</f>
        <v>7145.9000000000005</v>
      </c>
      <c r="N21" s="16">
        <f>N34+N22+N32+N35+N38+N39+N40+N41</f>
        <v>21539</v>
      </c>
      <c r="O21" s="16">
        <f>N21-H21</f>
        <v>-9405.1999999999971</v>
      </c>
      <c r="P21" s="16" t="e">
        <f>P22+P32+P35+P38+P39+P40+P41+P34</f>
        <v>#REF!</v>
      </c>
      <c r="Q21" s="16" t="e">
        <f>Q22+Q32+Q35+Q38+Q39+Q40+Q41+Q34</f>
        <v>#REF!</v>
      </c>
      <c r="R21" s="16" t="e">
        <f>R22+R32+R35+R38+R39+R40+R41+R34</f>
        <v>#REF!</v>
      </c>
      <c r="S21" s="16">
        <f>N21/M21*100</f>
        <v>301.41759610405961</v>
      </c>
      <c r="T21" s="16" t="e">
        <f>N21/N5*100</f>
        <v>#REF!</v>
      </c>
      <c r="U21" s="16">
        <f>U34+U22+U32+U35+U38+U39+U40+U41</f>
        <v>25349.4</v>
      </c>
      <c r="V21" s="24">
        <f>V34+V22+V32+V35+V38+V39+V40+V41</f>
        <v>29454.1</v>
      </c>
      <c r="W21" s="4">
        <f t="shared" si="13"/>
        <v>4104.6999999999971</v>
      </c>
      <c r="X21" s="24">
        <f>X34+X22+X32+X35+X38+X39+X40+X41</f>
        <v>29454.1</v>
      </c>
      <c r="Y21" s="16">
        <f>Y34+Y22+Y32+Y35+Y38+Y39+Y40+Y41</f>
        <v>26845.8</v>
      </c>
      <c r="Z21" s="16">
        <f>Z34+Z22+Z32+Z35+Z38+Z39+Z40+Z41</f>
        <v>23843.5</v>
      </c>
      <c r="AA21" s="4">
        <f t="shared" si="14"/>
        <v>112.59169165600686</v>
      </c>
      <c r="AB21" s="16">
        <f t="shared" si="15"/>
        <v>124.63809833325594</v>
      </c>
      <c r="AC21" s="4">
        <f t="shared" si="28"/>
        <v>375.68115982591411</v>
      </c>
      <c r="AD21" s="4">
        <f t="shared" si="16"/>
        <v>91.144526568457366</v>
      </c>
      <c r="AE21" s="16">
        <f>AE34+AE22+AE32+AE35+AE38+AE39+AE40+AE41</f>
        <v>30847.9</v>
      </c>
      <c r="AF21" s="5">
        <v>15125</v>
      </c>
      <c r="AG21" s="16">
        <f t="shared" si="29"/>
        <v>431.68670146517582</v>
      </c>
      <c r="AH21" s="16">
        <f>AH31+AH36+AH37+AH39</f>
        <v>4415</v>
      </c>
      <c r="AI21" s="16">
        <f>AI34+AI22+AI32+AI35+AI38+AI39+AI40+AI41</f>
        <v>29481.3</v>
      </c>
      <c r="AJ21" s="24">
        <f>AJ34+AJ22+AJ32+AJ35+AJ38+AJ39+AJ40+AJ41</f>
        <v>30921.1</v>
      </c>
      <c r="AK21" s="16">
        <f>AK34+AK22+AK32+AK35+AK38+AK39+AK40+AK41</f>
        <v>25995.4</v>
      </c>
      <c r="AL21" s="22">
        <f t="shared" si="1"/>
        <v>4456.4000000000015</v>
      </c>
      <c r="AM21" s="22">
        <f t="shared" si="17"/>
        <v>-2608.2999999999993</v>
      </c>
      <c r="AN21" s="22">
        <f t="shared" si="18"/>
        <v>91.144526568457366</v>
      </c>
      <c r="AO21" s="22" t="e">
        <f>Y21/#REF!*100</f>
        <v>#REF!</v>
      </c>
      <c r="AP21" s="24">
        <f>AP34+AP22+AP32+AP35+AP38+AP39+AP40+AP41</f>
        <v>28337.7</v>
      </c>
      <c r="AQ21" s="16">
        <f t="shared" si="19"/>
        <v>4852.5</v>
      </c>
      <c r="AR21" s="4">
        <f t="shared" si="20"/>
        <v>-1143.5999999999985</v>
      </c>
      <c r="AS21" s="4">
        <f t="shared" si="2"/>
        <v>-5378.8999999999978</v>
      </c>
      <c r="AT21" s="4">
        <f t="shared" si="21"/>
        <v>6798.7000000000007</v>
      </c>
      <c r="AU21" s="22">
        <f t="shared" si="22"/>
        <v>-1491.9000000000015</v>
      </c>
      <c r="AV21" s="4">
        <f>AV34+AV22+AV32+AV35+AV38+AV39+AV40+AV41</f>
        <v>27968.799999999999</v>
      </c>
      <c r="AW21" s="4">
        <f>AW34+AW22+AW32+AW35+AW38+AW39+AW40+AW41</f>
        <v>27966</v>
      </c>
      <c r="AX21" s="4">
        <f>AX34+AX22+AX32+AX35+AX38+AX39+AX40+AX41</f>
        <v>30060.399999999998</v>
      </c>
      <c r="AY21" s="63" t="e">
        <f>AX21/#REF!*100</f>
        <v>#REF!</v>
      </c>
      <c r="AZ21" s="63">
        <f>AX21/AV21*100</f>
        <v>107.47833299962815</v>
      </c>
      <c r="BA21" s="64">
        <f>BA34+BA22+BA32+BA35+BA38+BA39+BA40+BA41</f>
        <v>2073.6999999999998</v>
      </c>
      <c r="BB21" s="64">
        <f>BB34+BB22+BB32+BB35+BB38+BB39</f>
        <v>2094.1999999999998</v>
      </c>
      <c r="BC21" s="65">
        <f t="shared" si="4"/>
        <v>100.98857115301152</v>
      </c>
      <c r="BD21" s="50" t="e">
        <f>#REF!-#REF!</f>
        <v>#REF!</v>
      </c>
      <c r="BE21" s="50" t="e">
        <f>#REF!/#REF!*100</f>
        <v>#REF!</v>
      </c>
      <c r="BF21" s="63" t="e">
        <f>BF34+BF22+BF32+BF35+BF38+BF39+BF40+BF41</f>
        <v>#REF!</v>
      </c>
      <c r="BG21" s="4">
        <f t="shared" si="5"/>
        <v>30039.7</v>
      </c>
      <c r="BH21" s="4">
        <f t="shared" si="6"/>
        <v>2070.9000000000015</v>
      </c>
      <c r="BJ21" s="81">
        <f t="shared" si="7"/>
        <v>2091.5999999999985</v>
      </c>
      <c r="BK21" s="83" t="e">
        <f t="shared" si="8"/>
        <v>#REF!</v>
      </c>
      <c r="BL21" s="83">
        <f t="shared" si="9"/>
        <v>32151.999999999996</v>
      </c>
      <c r="BM21" s="81" t="e">
        <f t="shared" si="10"/>
        <v>#REF!</v>
      </c>
      <c r="BN21" s="87" t="e">
        <f t="shared" si="11"/>
        <v>#REF!</v>
      </c>
      <c r="BO21" s="4">
        <f>BO34+BO22+BO32+BO35+BO38+BO39+BO40+BO41</f>
        <v>17808.3</v>
      </c>
      <c r="BP21" s="49">
        <f t="shared" si="25"/>
        <v>-12252.099999999999</v>
      </c>
    </row>
    <row r="22" spans="1:68" ht="37.5" customHeight="1" x14ac:dyDescent="0.25">
      <c r="A22" s="18" t="s">
        <v>41</v>
      </c>
      <c r="B22" s="28" t="s">
        <v>32</v>
      </c>
      <c r="C22" s="28" t="s">
        <v>33</v>
      </c>
      <c r="D22" s="37" t="s">
        <v>6</v>
      </c>
      <c r="E22" s="5">
        <f>E24+E26+E27+E29+E31+E30</f>
        <v>9697.9</v>
      </c>
      <c r="F22" s="5">
        <f t="shared" ref="F22:V22" si="30">F24+F26+F27+F29+F31+F30</f>
        <v>9717.6999999999971</v>
      </c>
      <c r="G22" s="5">
        <f t="shared" si="30"/>
        <v>9249</v>
      </c>
      <c r="H22" s="5">
        <f t="shared" si="30"/>
        <v>7260.9</v>
      </c>
      <c r="I22" s="5">
        <f t="shared" si="30"/>
        <v>0</v>
      </c>
      <c r="J22" s="5">
        <f t="shared" si="30"/>
        <v>7357.0999999999995</v>
      </c>
      <c r="K22" s="5" t="e">
        <f t="shared" si="30"/>
        <v>#REF!</v>
      </c>
      <c r="L22" s="4">
        <f t="shared" si="12"/>
        <v>-2360.5999999999976</v>
      </c>
      <c r="M22" s="5">
        <f t="shared" si="30"/>
        <v>2490.6000000000004</v>
      </c>
      <c r="N22" s="5">
        <f t="shared" si="30"/>
        <v>6150</v>
      </c>
      <c r="O22" s="5">
        <f t="shared" si="30"/>
        <v>-1110.9000000000003</v>
      </c>
      <c r="P22" s="5">
        <f t="shared" si="30"/>
        <v>706.30000000000007</v>
      </c>
      <c r="Q22" s="5">
        <f t="shared" si="30"/>
        <v>781.6</v>
      </c>
      <c r="R22" s="5">
        <f t="shared" si="30"/>
        <v>879.30000000000007</v>
      </c>
      <c r="S22" s="5">
        <f t="shared" si="30"/>
        <v>1265.3457447104288</v>
      </c>
      <c r="T22" s="5" t="e">
        <f t="shared" si="30"/>
        <v>#REF!</v>
      </c>
      <c r="U22" s="5">
        <f t="shared" si="30"/>
        <v>6322.4</v>
      </c>
      <c r="V22" s="25">
        <f t="shared" si="30"/>
        <v>7108.7999999999993</v>
      </c>
      <c r="W22" s="4">
        <f t="shared" si="13"/>
        <v>786.39999999999964</v>
      </c>
      <c r="X22" s="25">
        <f>X24+X26+X27+X29+X31+X30</f>
        <v>7108.7999999999993</v>
      </c>
      <c r="Y22" s="5">
        <f>Y24+Y26+Y27+Y29+Y31+Y30+Y23</f>
        <v>7260.5999999999995</v>
      </c>
      <c r="Z22" s="5">
        <f>Z24+Z26+Z27+Z29+Z31+Z30</f>
        <v>5942.1</v>
      </c>
      <c r="AA22" s="4">
        <f t="shared" si="14"/>
        <v>122.18912505679809</v>
      </c>
      <c r="AB22" s="6">
        <f t="shared" si="15"/>
        <v>118.05853658536584</v>
      </c>
      <c r="AC22" s="4">
        <f t="shared" si="28"/>
        <v>291.52011563478675</v>
      </c>
      <c r="AD22" s="4">
        <f t="shared" si="16"/>
        <v>102.13538149898717</v>
      </c>
      <c r="AE22" s="5">
        <f>AE24+AE26+AE27+AE29+AE31+AE30</f>
        <v>6828.3</v>
      </c>
      <c r="AF22" s="5">
        <f>AF24+AF26+AF27+AF29+AF31+AF30</f>
        <v>3</v>
      </c>
      <c r="AG22" s="4">
        <f t="shared" si="29"/>
        <v>274.16285232474098</v>
      </c>
      <c r="AH22" s="5">
        <f>AH24+AH26+AH27+AH29+AH31+AH30</f>
        <v>3</v>
      </c>
      <c r="AI22" s="5">
        <f>AI24+AI26+AI27+AI29+AI31+AI30</f>
        <v>7670.2999999999993</v>
      </c>
      <c r="AJ22" s="25">
        <f>AJ24+AJ26+AJ27+AJ29+AJ31+AJ30</f>
        <v>7080</v>
      </c>
      <c r="AK22" s="5">
        <f>AK24+AK26+AK27+AK29+AK31+AK30</f>
        <v>6194.4</v>
      </c>
      <c r="AL22" s="23">
        <f t="shared" si="1"/>
        <v>44.399999999999636</v>
      </c>
      <c r="AM22" s="22">
        <f t="shared" si="17"/>
        <v>151.80000000000018</v>
      </c>
      <c r="AN22" s="22">
        <f t="shared" si="18"/>
        <v>102.13538149898717</v>
      </c>
      <c r="AO22" s="22" t="e">
        <f>Y22/#REF!*100</f>
        <v>#REF!</v>
      </c>
      <c r="AP22" s="25">
        <f>AP24+AP26+AP27+AP29+AP31+AP30</f>
        <v>6812.7</v>
      </c>
      <c r="AQ22" s="6">
        <f t="shared" si="19"/>
        <v>633.90000000000055</v>
      </c>
      <c r="AR22" s="4">
        <f t="shared" si="20"/>
        <v>-857.59999999999945</v>
      </c>
      <c r="AS22" s="6">
        <f t="shared" si="2"/>
        <v>-1162.6999999999998</v>
      </c>
      <c r="AT22" s="4">
        <f t="shared" si="21"/>
        <v>662.69999999999982</v>
      </c>
      <c r="AU22" s="22">
        <f t="shared" si="22"/>
        <v>447.89999999999964</v>
      </c>
      <c r="AV22" s="6">
        <f>AV24+AV25+AV26+AV27+AV29+AV31+AV30</f>
        <v>8404</v>
      </c>
      <c r="AW22" s="6">
        <f>AW24+AW25+AW26+AW27+AW29+AW31+AW30</f>
        <v>7928.2999999999993</v>
      </c>
      <c r="AX22" s="6">
        <f>AX24+AX25+AX26+AX27+AX29+AX31+AX30</f>
        <v>9319.6</v>
      </c>
      <c r="AY22" s="60" t="e">
        <f>AX22/#REF!*100</f>
        <v>#REF!</v>
      </c>
      <c r="AZ22" s="60">
        <f>AX22/AV22*100</f>
        <v>110.89481199428843</v>
      </c>
      <c r="BA22" s="61">
        <f>BA24+BA25+BA26+BA27+BA29+BA31+BA30</f>
        <v>1269.7</v>
      </c>
      <c r="BB22" s="61">
        <f>BB24+BB25+BB26+BB27+BB29+BB31+BB30</f>
        <v>1391.2</v>
      </c>
      <c r="BC22" s="62">
        <f t="shared" si="4"/>
        <v>109.56918957233992</v>
      </c>
      <c r="BD22" s="52" t="e">
        <f>#REF!-#REF!</f>
        <v>#REF!</v>
      </c>
      <c r="BE22" s="52" t="e">
        <f>#REF!/#REF!*100</f>
        <v>#REF!</v>
      </c>
      <c r="BF22" s="52" t="e">
        <f>BF24+BF26+BF27+BF29+BF31+BF30</f>
        <v>#REF!</v>
      </c>
      <c r="BG22" s="6">
        <f t="shared" si="5"/>
        <v>9198</v>
      </c>
      <c r="BH22" s="6">
        <f t="shared" si="6"/>
        <v>794</v>
      </c>
      <c r="BJ22" s="80">
        <f t="shared" si="7"/>
        <v>915.60000000000036</v>
      </c>
      <c r="BK22" s="83" t="e">
        <f t="shared" si="8"/>
        <v>#REF!</v>
      </c>
      <c r="BL22" s="83">
        <f t="shared" si="9"/>
        <v>10235.200000000001</v>
      </c>
      <c r="BM22" s="80" t="e">
        <f t="shared" si="10"/>
        <v>#REF!</v>
      </c>
      <c r="BN22" s="88" t="e">
        <f t="shared" si="11"/>
        <v>#REF!</v>
      </c>
      <c r="BO22" s="6">
        <f>BO26 +BO27+BO29+BO31</f>
        <v>6977</v>
      </c>
      <c r="BP22" s="29">
        <f t="shared" si="25"/>
        <v>-2342.6000000000004</v>
      </c>
    </row>
    <row r="23" spans="1:68" ht="1.5" hidden="1" customHeight="1" x14ac:dyDescent="0.25">
      <c r="A23" s="18" t="s">
        <v>42</v>
      </c>
      <c r="B23" s="28" t="s">
        <v>32</v>
      </c>
      <c r="C23" s="28">
        <v>120</v>
      </c>
      <c r="D23" s="7" t="s">
        <v>30</v>
      </c>
      <c r="E23" s="5"/>
      <c r="F23" s="5"/>
      <c r="G23" s="5"/>
      <c r="H23" s="13" t="e">
        <v>#DIV/0!</v>
      </c>
      <c r="I23" s="5"/>
      <c r="J23" s="6">
        <f>I23+G23</f>
        <v>0</v>
      </c>
      <c r="K23" s="6" t="e">
        <f>J23+#REF!</f>
        <v>#REF!</v>
      </c>
      <c r="L23" s="4">
        <f t="shared" si="12"/>
        <v>0</v>
      </c>
      <c r="M23" s="5"/>
      <c r="N23" s="13"/>
      <c r="O23" s="4"/>
      <c r="P23" s="4"/>
      <c r="Q23" s="4"/>
      <c r="R23" s="4"/>
      <c r="S23" s="4"/>
      <c r="T23" s="4"/>
      <c r="U23" s="20"/>
      <c r="V23" s="22"/>
      <c r="W23" s="4">
        <f t="shared" si="13"/>
        <v>0</v>
      </c>
      <c r="X23" s="22"/>
      <c r="Y23" s="13">
        <v>0.2</v>
      </c>
      <c r="Z23" s="13"/>
      <c r="AA23" s="4" t="e">
        <f t="shared" si="14"/>
        <v>#DIV/0!</v>
      </c>
      <c r="AB23" s="6"/>
      <c r="AC23" s="4"/>
      <c r="AD23" s="4" t="e">
        <f t="shared" si="16"/>
        <v>#DIV/0!</v>
      </c>
      <c r="AE23" s="13"/>
      <c r="AF23" s="4"/>
      <c r="AG23" s="4"/>
      <c r="AH23" s="4"/>
      <c r="AI23" s="22"/>
      <c r="AJ23" s="22"/>
      <c r="AK23" s="20"/>
      <c r="AL23" s="23"/>
      <c r="AM23" s="22">
        <f t="shared" si="17"/>
        <v>0.2</v>
      </c>
      <c r="AN23" s="22"/>
      <c r="AO23" s="22"/>
      <c r="AP23" s="22"/>
      <c r="AQ23" s="6">
        <f t="shared" si="19"/>
        <v>0</v>
      </c>
      <c r="AR23" s="4">
        <f t="shared" si="20"/>
        <v>0</v>
      </c>
      <c r="AS23" s="6">
        <f t="shared" si="2"/>
        <v>0</v>
      </c>
      <c r="AT23" s="4">
        <f t="shared" si="21"/>
        <v>0</v>
      </c>
      <c r="AU23" s="22">
        <f t="shared" si="22"/>
        <v>0.2</v>
      </c>
      <c r="AV23" s="6"/>
      <c r="AW23" s="6">
        <v>0</v>
      </c>
      <c r="AX23" s="6">
        <f>AW23+BB23</f>
        <v>0</v>
      </c>
      <c r="AY23" s="60" t="e">
        <f>AX23/#REF!*100</f>
        <v>#REF!</v>
      </c>
      <c r="AZ23" s="60" t="e">
        <f>AX23/AV23*100</f>
        <v>#DIV/0!</v>
      </c>
      <c r="BA23" s="61"/>
      <c r="BB23" s="61"/>
      <c r="BC23" s="62" t="e">
        <f t="shared" si="4"/>
        <v>#DIV/0!</v>
      </c>
      <c r="BD23" s="52"/>
      <c r="BE23" s="52"/>
      <c r="BF23" s="52" t="e">
        <f>#REF!-#REF!</f>
        <v>#REF!</v>
      </c>
      <c r="BG23" s="6">
        <f t="shared" si="5"/>
        <v>0</v>
      </c>
      <c r="BH23" s="6">
        <f t="shared" si="6"/>
        <v>0</v>
      </c>
      <c r="BJ23" s="73">
        <f t="shared" si="7"/>
        <v>0</v>
      </c>
      <c r="BK23" s="83" t="e">
        <f t="shared" si="8"/>
        <v>#REF!</v>
      </c>
      <c r="BL23" s="83">
        <f t="shared" si="9"/>
        <v>0</v>
      </c>
      <c r="BM23" s="73" t="e">
        <f t="shared" si="10"/>
        <v>#REF!</v>
      </c>
      <c r="BN23" s="88" t="e">
        <f t="shared" si="11"/>
        <v>#REF!</v>
      </c>
      <c r="BO23" s="6" t="e">
        <f>BN23+BS23</f>
        <v>#REF!</v>
      </c>
      <c r="BP23" s="29" t="e">
        <f t="shared" si="25"/>
        <v>#REF!</v>
      </c>
    </row>
    <row r="24" spans="1:68" ht="21" hidden="1" customHeight="1" x14ac:dyDescent="0.25">
      <c r="A24" s="18" t="s">
        <v>42</v>
      </c>
      <c r="B24" s="28" t="s">
        <v>32</v>
      </c>
      <c r="C24" s="28">
        <v>120</v>
      </c>
      <c r="D24" s="7" t="s">
        <v>22</v>
      </c>
      <c r="E24" s="5">
        <v>122.3</v>
      </c>
      <c r="F24" s="5">
        <v>0.1</v>
      </c>
      <c r="G24" s="5"/>
      <c r="H24" s="13">
        <v>0</v>
      </c>
      <c r="I24" s="5"/>
      <c r="J24" s="6">
        <f>I24+G24</f>
        <v>0</v>
      </c>
      <c r="K24" s="6" t="e">
        <f>J24+#REF!</f>
        <v>#REF!</v>
      </c>
      <c r="L24" s="4">
        <f t="shared" si="12"/>
        <v>-0.1</v>
      </c>
      <c r="M24" s="5"/>
      <c r="N24" s="13"/>
      <c r="O24" s="4"/>
      <c r="P24" s="6"/>
      <c r="Q24" s="6"/>
      <c r="R24" s="6"/>
      <c r="S24" s="4"/>
      <c r="T24" s="4"/>
      <c r="U24" s="20"/>
      <c r="V24" s="22"/>
      <c r="W24" s="4">
        <f t="shared" si="13"/>
        <v>0</v>
      </c>
      <c r="X24" s="22"/>
      <c r="Y24" s="13"/>
      <c r="Z24" s="13"/>
      <c r="AA24" s="4"/>
      <c r="AB24" s="6"/>
      <c r="AC24" s="4"/>
      <c r="AD24" s="4" t="e">
        <f t="shared" si="16"/>
        <v>#DIV/0!</v>
      </c>
      <c r="AE24" s="13"/>
      <c r="AF24" s="4"/>
      <c r="AG24" s="4"/>
      <c r="AH24" s="4"/>
      <c r="AI24" s="22"/>
      <c r="AJ24" s="22"/>
      <c r="AK24" s="20"/>
      <c r="AL24" s="23">
        <f t="shared" si="1"/>
        <v>0</v>
      </c>
      <c r="AM24" s="22">
        <f t="shared" si="17"/>
        <v>0</v>
      </c>
      <c r="AN24" s="22"/>
      <c r="AO24" s="22"/>
      <c r="AP24" s="22"/>
      <c r="AQ24" s="6">
        <f t="shared" si="19"/>
        <v>0</v>
      </c>
      <c r="AR24" s="4">
        <f t="shared" si="20"/>
        <v>0</v>
      </c>
      <c r="AS24" s="6">
        <f t="shared" si="2"/>
        <v>0</v>
      </c>
      <c r="AT24" s="4">
        <f t="shared" si="21"/>
        <v>0</v>
      </c>
      <c r="AU24" s="22">
        <f t="shared" si="22"/>
        <v>0</v>
      </c>
      <c r="AV24" s="6"/>
      <c r="AW24" s="6">
        <v>0</v>
      </c>
      <c r="AX24" s="6">
        <f>AW24+BB24</f>
        <v>0</v>
      </c>
      <c r="AY24" s="60" t="e">
        <f>AX24/#REF!*100</f>
        <v>#REF!</v>
      </c>
      <c r="AZ24" s="60" t="e">
        <f>AX24/AV24*100</f>
        <v>#DIV/0!</v>
      </c>
      <c r="BA24" s="61"/>
      <c r="BB24" s="61"/>
      <c r="BC24" s="62" t="e">
        <f t="shared" si="4"/>
        <v>#DIV/0!</v>
      </c>
      <c r="BD24" s="52"/>
      <c r="BE24" s="52"/>
      <c r="BF24" s="52"/>
      <c r="BG24" s="6">
        <f t="shared" si="5"/>
        <v>0</v>
      </c>
      <c r="BH24" s="6">
        <f t="shared" si="6"/>
        <v>0</v>
      </c>
      <c r="BJ24" s="73">
        <f t="shared" si="7"/>
        <v>0</v>
      </c>
      <c r="BK24" s="83">
        <f t="shared" si="8"/>
        <v>0</v>
      </c>
      <c r="BL24" s="83">
        <f t="shared" si="9"/>
        <v>0</v>
      </c>
      <c r="BM24" s="73">
        <f t="shared" si="10"/>
        <v>0</v>
      </c>
      <c r="BN24" s="88" t="e">
        <f t="shared" si="11"/>
        <v>#DIV/0!</v>
      </c>
      <c r="BO24" s="6" t="e">
        <f>BN24+BS24</f>
        <v>#DIV/0!</v>
      </c>
      <c r="BP24" s="29" t="e">
        <f t="shared" si="25"/>
        <v>#DIV/0!</v>
      </c>
    </row>
    <row r="25" spans="1:68" ht="33" hidden="1" customHeight="1" x14ac:dyDescent="0.25">
      <c r="A25" s="18" t="s">
        <v>127</v>
      </c>
      <c r="B25" s="28" t="s">
        <v>32</v>
      </c>
      <c r="C25" s="28" t="s">
        <v>33</v>
      </c>
      <c r="D25" s="7" t="s">
        <v>30</v>
      </c>
      <c r="E25" s="5"/>
      <c r="F25" s="5"/>
      <c r="G25" s="5"/>
      <c r="H25" s="13"/>
      <c r="I25" s="5"/>
      <c r="J25" s="6"/>
      <c r="K25" s="6"/>
      <c r="L25" s="4"/>
      <c r="M25" s="5"/>
      <c r="N25" s="13"/>
      <c r="O25" s="4"/>
      <c r="P25" s="6"/>
      <c r="Q25" s="6"/>
      <c r="R25" s="6"/>
      <c r="S25" s="4"/>
      <c r="T25" s="4"/>
      <c r="U25" s="20"/>
      <c r="V25" s="22"/>
      <c r="W25" s="4"/>
      <c r="X25" s="22"/>
      <c r="Y25" s="13"/>
      <c r="Z25" s="13"/>
      <c r="AA25" s="4"/>
      <c r="AB25" s="6"/>
      <c r="AC25" s="4"/>
      <c r="AD25" s="4"/>
      <c r="AE25" s="13"/>
      <c r="AF25" s="4"/>
      <c r="AG25" s="4"/>
      <c r="AH25" s="4"/>
      <c r="AI25" s="22"/>
      <c r="AJ25" s="22"/>
      <c r="AK25" s="20"/>
      <c r="AL25" s="23"/>
      <c r="AM25" s="22"/>
      <c r="AN25" s="22"/>
      <c r="AO25" s="22"/>
      <c r="AP25" s="22"/>
      <c r="AQ25" s="6"/>
      <c r="AR25" s="4"/>
      <c r="AS25" s="6"/>
      <c r="AT25" s="4"/>
      <c r="AU25" s="22"/>
      <c r="AV25" s="6"/>
      <c r="AW25" s="6">
        <v>0</v>
      </c>
      <c r="AX25" s="6">
        <f>AW25+BB25</f>
        <v>0</v>
      </c>
      <c r="AY25" s="60"/>
      <c r="AZ25" s="60"/>
      <c r="BA25" s="61"/>
      <c r="BB25" s="61"/>
      <c r="BC25" s="62"/>
      <c r="BD25" s="52"/>
      <c r="BE25" s="52"/>
      <c r="BF25" s="52"/>
      <c r="BG25" s="6">
        <f t="shared" si="5"/>
        <v>0</v>
      </c>
      <c r="BH25" s="6">
        <f t="shared" si="6"/>
        <v>0</v>
      </c>
      <c r="BJ25" s="80">
        <f t="shared" si="7"/>
        <v>0</v>
      </c>
      <c r="BK25" s="83">
        <f t="shared" si="8"/>
        <v>0</v>
      </c>
      <c r="BL25" s="83">
        <f t="shared" si="9"/>
        <v>0</v>
      </c>
      <c r="BM25" s="80">
        <f t="shared" si="10"/>
        <v>0</v>
      </c>
      <c r="BN25" s="88"/>
      <c r="BO25" s="6">
        <f>BN25+BS25</f>
        <v>0</v>
      </c>
      <c r="BP25" s="29">
        <f t="shared" si="25"/>
        <v>0</v>
      </c>
    </row>
    <row r="26" spans="1:68" ht="42.75" customHeight="1" x14ac:dyDescent="0.25">
      <c r="A26" s="18" t="s">
        <v>131</v>
      </c>
      <c r="B26" s="28" t="s">
        <v>32</v>
      </c>
      <c r="C26" s="28" t="s">
        <v>43</v>
      </c>
      <c r="D26" s="7" t="s">
        <v>23</v>
      </c>
      <c r="E26" s="6">
        <v>3770.5</v>
      </c>
      <c r="F26" s="6">
        <v>3770.5</v>
      </c>
      <c r="G26" s="6">
        <v>3761</v>
      </c>
      <c r="H26" s="13">
        <v>3409.3</v>
      </c>
      <c r="I26" s="6"/>
      <c r="J26" s="6">
        <v>3443.4</v>
      </c>
      <c r="K26" s="6">
        <v>3300</v>
      </c>
      <c r="L26" s="4">
        <f t="shared" si="12"/>
        <v>-327.09999999999991</v>
      </c>
      <c r="M26" s="6">
        <v>809.3</v>
      </c>
      <c r="N26" s="13">
        <v>3500</v>
      </c>
      <c r="O26" s="4">
        <f t="shared" ref="O26:O50" si="31">N26-H26</f>
        <v>90.699999999999818</v>
      </c>
      <c r="P26" s="6">
        <v>334.6</v>
      </c>
      <c r="Q26" s="6">
        <v>521.20000000000005</v>
      </c>
      <c r="R26" s="6">
        <v>629.1</v>
      </c>
      <c r="S26" s="4">
        <f t="shared" ref="S26:S47" si="32">N26/M26*100</f>
        <v>432.47250710490545</v>
      </c>
      <c r="T26" s="4" t="e">
        <f>N26/N5*100</f>
        <v>#REF!</v>
      </c>
      <c r="U26" s="20">
        <v>3500</v>
      </c>
      <c r="V26" s="23">
        <v>3500</v>
      </c>
      <c r="W26" s="4">
        <f t="shared" si="13"/>
        <v>0</v>
      </c>
      <c r="X26" s="23">
        <v>3500</v>
      </c>
      <c r="Y26" s="13">
        <v>3559.3</v>
      </c>
      <c r="Z26" s="13">
        <v>2601.8000000000002</v>
      </c>
      <c r="AA26" s="4">
        <f t="shared" si="14"/>
        <v>136.80144515335536</v>
      </c>
      <c r="AB26" s="6">
        <f t="shared" si="15"/>
        <v>101.69428571428571</v>
      </c>
      <c r="AC26" s="4">
        <f t="shared" ref="AC26:AC33" si="33">Y26/M26*100</f>
        <v>439.79982701099721</v>
      </c>
      <c r="AD26" s="4">
        <f t="shared" si="16"/>
        <v>101.69428571428571</v>
      </c>
      <c r="AE26" s="13">
        <v>4000.3</v>
      </c>
      <c r="AF26" s="4"/>
      <c r="AG26" s="4">
        <f t="shared" ref="AG26:AG39" si="34">AE26/M26*100</f>
        <v>494.29136290621534</v>
      </c>
      <c r="AH26" s="4"/>
      <c r="AI26" s="23">
        <v>3990.3</v>
      </c>
      <c r="AJ26" s="23">
        <v>3500</v>
      </c>
      <c r="AK26" s="20">
        <v>3500</v>
      </c>
      <c r="AL26" s="23">
        <f t="shared" si="1"/>
        <v>0</v>
      </c>
      <c r="AM26" s="22">
        <f t="shared" si="17"/>
        <v>59.300000000000182</v>
      </c>
      <c r="AN26" s="22">
        <f t="shared" si="18"/>
        <v>101.69428571428571</v>
      </c>
      <c r="AO26" s="22" t="e">
        <f>Y26/#REF!*100</f>
        <v>#REF!</v>
      </c>
      <c r="AP26" s="23">
        <v>3990.3</v>
      </c>
      <c r="AQ26" s="6">
        <f t="shared" si="19"/>
        <v>500.30000000000018</v>
      </c>
      <c r="AR26" s="4">
        <f t="shared" si="20"/>
        <v>0</v>
      </c>
      <c r="AS26" s="6">
        <f t="shared" si="2"/>
        <v>56.599999999999909</v>
      </c>
      <c r="AT26" s="4">
        <f t="shared" si="21"/>
        <v>490.30000000000018</v>
      </c>
      <c r="AU26" s="22">
        <f t="shared" si="22"/>
        <v>-431</v>
      </c>
      <c r="AV26" s="6">
        <v>6041.2</v>
      </c>
      <c r="AW26" s="6">
        <v>5627.8</v>
      </c>
      <c r="AX26" s="6">
        <v>6694</v>
      </c>
      <c r="AY26" s="60" t="e">
        <f>AX26/#REF!*100</f>
        <v>#REF!</v>
      </c>
      <c r="AZ26" s="60">
        <f>AX26/AV26*100</f>
        <v>110.80580017215122</v>
      </c>
      <c r="BA26" s="61">
        <v>990.8</v>
      </c>
      <c r="BB26" s="61">
        <v>1066.0999999999999</v>
      </c>
      <c r="BC26" s="62">
        <f t="shared" si="4"/>
        <v>107.59991925716592</v>
      </c>
      <c r="BD26" s="52" t="e">
        <f>#REF!-#REF!</f>
        <v>#REF!</v>
      </c>
      <c r="BE26" s="52" t="e">
        <f>#REF!/#REF!*100</f>
        <v>#REF!</v>
      </c>
      <c r="BF26" s="52">
        <v>141.69999999999999</v>
      </c>
      <c r="BG26" s="6">
        <f t="shared" si="5"/>
        <v>6618.6</v>
      </c>
      <c r="BH26" s="6">
        <f t="shared" si="6"/>
        <v>577.40000000000055</v>
      </c>
      <c r="BJ26" s="80">
        <f t="shared" si="7"/>
        <v>652.80000000000018</v>
      </c>
      <c r="BK26" s="83">
        <f t="shared" si="8"/>
        <v>1207.8</v>
      </c>
      <c r="BL26" s="83">
        <f t="shared" si="9"/>
        <v>7346.8</v>
      </c>
      <c r="BM26" s="80">
        <f t="shared" si="10"/>
        <v>794.5</v>
      </c>
      <c r="BN26" s="88">
        <f t="shared" ref="BN26:BN39" si="35">BM26/AV26*100</f>
        <v>13.151360656823149</v>
      </c>
      <c r="BO26" s="6">
        <v>4505</v>
      </c>
      <c r="BP26" s="29">
        <f t="shared" si="25"/>
        <v>-2189</v>
      </c>
    </row>
    <row r="27" spans="1:68" ht="41.25" customHeight="1" x14ac:dyDescent="0.25">
      <c r="A27" s="18" t="s">
        <v>44</v>
      </c>
      <c r="B27" s="28" t="s">
        <v>32</v>
      </c>
      <c r="C27" s="28" t="s">
        <v>43</v>
      </c>
      <c r="D27" s="7" t="s">
        <v>26</v>
      </c>
      <c r="E27" s="6">
        <v>88.6</v>
      </c>
      <c r="F27" s="6">
        <v>88.6</v>
      </c>
      <c r="G27" s="6">
        <v>88</v>
      </c>
      <c r="H27" s="13">
        <v>109.2</v>
      </c>
      <c r="I27" s="6"/>
      <c r="J27" s="6">
        <v>109.2</v>
      </c>
      <c r="K27" s="6">
        <v>88</v>
      </c>
      <c r="L27" s="4">
        <f t="shared" si="12"/>
        <v>20.600000000000009</v>
      </c>
      <c r="M27" s="6">
        <v>22.1</v>
      </c>
      <c r="N27" s="13">
        <v>150</v>
      </c>
      <c r="O27" s="4">
        <f t="shared" si="31"/>
        <v>40.799999999999997</v>
      </c>
      <c r="P27" s="6">
        <v>80.5</v>
      </c>
      <c r="Q27" s="6">
        <v>0</v>
      </c>
      <c r="R27" s="6">
        <v>0</v>
      </c>
      <c r="S27" s="4">
        <f t="shared" si="32"/>
        <v>678.73303167420818</v>
      </c>
      <c r="T27" s="4" t="e">
        <f>N27/N5*100</f>
        <v>#REF!</v>
      </c>
      <c r="U27" s="20">
        <v>150</v>
      </c>
      <c r="V27" s="23">
        <v>178.8</v>
      </c>
      <c r="W27" s="4">
        <f t="shared" si="13"/>
        <v>28.800000000000011</v>
      </c>
      <c r="X27" s="23">
        <v>178.8</v>
      </c>
      <c r="Y27" s="13">
        <v>216.3</v>
      </c>
      <c r="Z27" s="13">
        <v>109.2</v>
      </c>
      <c r="AA27" s="4">
        <f t="shared" si="14"/>
        <v>198.07692307692309</v>
      </c>
      <c r="AB27" s="6">
        <f t="shared" si="15"/>
        <v>144.20000000000002</v>
      </c>
      <c r="AC27" s="4">
        <f t="shared" si="33"/>
        <v>978.73303167420818</v>
      </c>
      <c r="AD27" s="4">
        <f t="shared" si="16"/>
        <v>120.97315436241611</v>
      </c>
      <c r="AE27" s="13">
        <v>150</v>
      </c>
      <c r="AF27" s="4"/>
      <c r="AG27" s="4">
        <f t="shared" si="34"/>
        <v>678.73303167420818</v>
      </c>
      <c r="AH27" s="4"/>
      <c r="AI27" s="23">
        <v>150</v>
      </c>
      <c r="AJ27" s="23">
        <v>150</v>
      </c>
      <c r="AK27" s="20">
        <v>150</v>
      </c>
      <c r="AL27" s="23">
        <f t="shared" si="1"/>
        <v>0</v>
      </c>
      <c r="AM27" s="22">
        <f t="shared" si="17"/>
        <v>37.5</v>
      </c>
      <c r="AN27" s="22">
        <f t="shared" si="18"/>
        <v>120.97315436241611</v>
      </c>
      <c r="AO27" s="22" t="e">
        <f>Y27/#REF!*100</f>
        <v>#REF!</v>
      </c>
      <c r="AP27" s="23">
        <v>150</v>
      </c>
      <c r="AQ27" s="6">
        <f t="shared" si="19"/>
        <v>0</v>
      </c>
      <c r="AR27" s="4">
        <f t="shared" si="20"/>
        <v>0</v>
      </c>
      <c r="AS27" s="6">
        <f t="shared" si="2"/>
        <v>40.799999999999997</v>
      </c>
      <c r="AT27" s="4">
        <f t="shared" si="21"/>
        <v>0</v>
      </c>
      <c r="AU27" s="22">
        <f t="shared" si="22"/>
        <v>66.300000000000011</v>
      </c>
      <c r="AV27" s="6">
        <v>299.2</v>
      </c>
      <c r="AW27" s="6">
        <v>231.5</v>
      </c>
      <c r="AX27" s="6">
        <f t="shared" ref="AX27:AX32" si="36">AW27+BB27</f>
        <v>314.89999999999998</v>
      </c>
      <c r="AY27" s="60" t="e">
        <f>AX27/#REF!*100</f>
        <v>#REF!</v>
      </c>
      <c r="AZ27" s="60">
        <f>AX27/AV27*100</f>
        <v>105.24732620320856</v>
      </c>
      <c r="BA27" s="61">
        <v>77.2</v>
      </c>
      <c r="BB27" s="61">
        <v>83.4</v>
      </c>
      <c r="BC27" s="62">
        <f>BB27/BA27*100</f>
        <v>108.03108808290156</v>
      </c>
      <c r="BD27" s="52"/>
      <c r="BE27" s="52"/>
      <c r="BF27" s="52" t="e">
        <f>#REF!-#REF!</f>
        <v>#REF!</v>
      </c>
      <c r="BG27" s="6">
        <f t="shared" si="5"/>
        <v>308.7</v>
      </c>
      <c r="BH27" s="6">
        <f t="shared" si="6"/>
        <v>9.5</v>
      </c>
      <c r="BJ27" s="80">
        <f t="shared" si="7"/>
        <v>15.699999999999989</v>
      </c>
      <c r="BK27" s="83" t="e">
        <f t="shared" si="8"/>
        <v>#REF!</v>
      </c>
      <c r="BL27" s="83">
        <f t="shared" si="9"/>
        <v>330.59999999999997</v>
      </c>
      <c r="BM27" s="80" t="e">
        <f t="shared" si="10"/>
        <v>#REF!</v>
      </c>
      <c r="BN27" s="88" t="e">
        <f t="shared" si="35"/>
        <v>#REF!</v>
      </c>
      <c r="BO27" s="6">
        <v>309</v>
      </c>
      <c r="BP27" s="29">
        <f t="shared" si="25"/>
        <v>-5.8999999999999773</v>
      </c>
    </row>
    <row r="28" spans="1:68" ht="41.25" hidden="1" customHeight="1" x14ac:dyDescent="0.25">
      <c r="A28" s="18" t="s">
        <v>137</v>
      </c>
      <c r="B28" s="28"/>
      <c r="C28" s="28"/>
      <c r="D28" s="7" t="s">
        <v>138</v>
      </c>
      <c r="E28" s="6"/>
      <c r="F28" s="6"/>
      <c r="G28" s="6"/>
      <c r="H28" s="13"/>
      <c r="I28" s="6"/>
      <c r="J28" s="6"/>
      <c r="K28" s="6"/>
      <c r="L28" s="4"/>
      <c r="M28" s="6"/>
      <c r="N28" s="13"/>
      <c r="O28" s="4"/>
      <c r="P28" s="6"/>
      <c r="Q28" s="6"/>
      <c r="R28" s="6"/>
      <c r="S28" s="4"/>
      <c r="T28" s="4"/>
      <c r="U28" s="20"/>
      <c r="V28" s="23"/>
      <c r="W28" s="4"/>
      <c r="X28" s="23"/>
      <c r="Y28" s="13"/>
      <c r="Z28" s="13"/>
      <c r="AA28" s="4"/>
      <c r="AB28" s="6"/>
      <c r="AC28" s="4"/>
      <c r="AD28" s="4"/>
      <c r="AE28" s="13"/>
      <c r="AF28" s="4"/>
      <c r="AG28" s="4"/>
      <c r="AH28" s="4"/>
      <c r="AI28" s="23"/>
      <c r="AJ28" s="23"/>
      <c r="AK28" s="20"/>
      <c r="AL28" s="23"/>
      <c r="AM28" s="22"/>
      <c r="AN28" s="22"/>
      <c r="AO28" s="22"/>
      <c r="AP28" s="23"/>
      <c r="AQ28" s="6"/>
      <c r="AR28" s="4"/>
      <c r="AS28" s="6"/>
      <c r="AT28" s="4"/>
      <c r="AU28" s="22"/>
      <c r="AV28" s="6"/>
      <c r="AW28" s="6">
        <v>0</v>
      </c>
      <c r="AX28" s="6">
        <f t="shared" si="36"/>
        <v>0</v>
      </c>
      <c r="AY28" s="60" t="e">
        <f>AX28/#REF!*100</f>
        <v>#REF!</v>
      </c>
      <c r="AZ28" s="60" t="e">
        <f>AX28/AV28*100</f>
        <v>#DIV/0!</v>
      </c>
      <c r="BA28" s="61"/>
      <c r="BB28" s="61"/>
      <c r="BC28" s="62" t="e">
        <f t="shared" si="4"/>
        <v>#DIV/0!</v>
      </c>
      <c r="BD28" s="52"/>
      <c r="BE28" s="52"/>
      <c r="BF28" s="52"/>
      <c r="BG28" s="6">
        <f t="shared" si="5"/>
        <v>0</v>
      </c>
      <c r="BH28" s="6">
        <f t="shared" si="6"/>
        <v>0</v>
      </c>
      <c r="BJ28" s="80">
        <f t="shared" si="7"/>
        <v>0</v>
      </c>
      <c r="BK28" s="83">
        <f t="shared" si="8"/>
        <v>0</v>
      </c>
      <c r="BL28" s="83">
        <f t="shared" si="9"/>
        <v>0</v>
      </c>
      <c r="BM28" s="80">
        <f t="shared" si="10"/>
        <v>0</v>
      </c>
      <c r="BN28" s="88" t="e">
        <f t="shared" si="35"/>
        <v>#DIV/0!</v>
      </c>
      <c r="BO28" s="6" t="e">
        <f>BN28+BS28</f>
        <v>#DIV/0!</v>
      </c>
      <c r="BP28" s="29" t="e">
        <f t="shared" si="25"/>
        <v>#DIV/0!</v>
      </c>
    </row>
    <row r="29" spans="1:68" ht="32.25" customHeight="1" x14ac:dyDescent="0.25">
      <c r="A29" s="18" t="s">
        <v>128</v>
      </c>
      <c r="B29" s="28" t="s">
        <v>32</v>
      </c>
      <c r="C29" s="28">
        <v>120</v>
      </c>
      <c r="D29" s="7" t="s">
        <v>129</v>
      </c>
      <c r="E29" s="6">
        <v>5694.9</v>
      </c>
      <c r="F29" s="6">
        <v>5694.9</v>
      </c>
      <c r="G29" s="6">
        <v>5300</v>
      </c>
      <c r="H29" s="13">
        <v>3689.1</v>
      </c>
      <c r="I29" s="6"/>
      <c r="J29" s="6">
        <v>3751.3</v>
      </c>
      <c r="K29" s="6">
        <v>3500</v>
      </c>
      <c r="L29" s="4">
        <f t="shared" si="12"/>
        <v>-1943.5999999999995</v>
      </c>
      <c r="M29" s="6">
        <v>1621.9</v>
      </c>
      <c r="N29" s="13">
        <v>2500</v>
      </c>
      <c r="O29" s="4">
        <f t="shared" si="31"/>
        <v>-1189.0999999999999</v>
      </c>
      <c r="P29" s="6">
        <v>291</v>
      </c>
      <c r="Q29" s="6">
        <v>260</v>
      </c>
      <c r="R29" s="6">
        <v>250</v>
      </c>
      <c r="S29" s="4">
        <f t="shared" si="32"/>
        <v>154.14020593131511</v>
      </c>
      <c r="T29" s="4" t="e">
        <f>N29/N5*100</f>
        <v>#REF!</v>
      </c>
      <c r="U29" s="20">
        <v>2628</v>
      </c>
      <c r="V29" s="23">
        <v>3385.6</v>
      </c>
      <c r="W29" s="4">
        <f t="shared" si="13"/>
        <v>757.59999999999991</v>
      </c>
      <c r="X29" s="23">
        <v>3385.6</v>
      </c>
      <c r="Y29" s="13">
        <v>3440.5</v>
      </c>
      <c r="Z29" s="13">
        <v>3179.1</v>
      </c>
      <c r="AA29" s="4">
        <f t="shared" si="14"/>
        <v>108.22245289547357</v>
      </c>
      <c r="AB29" s="6">
        <f t="shared" si="15"/>
        <v>137.62</v>
      </c>
      <c r="AC29" s="4">
        <f t="shared" si="33"/>
        <v>212.12775140267587</v>
      </c>
      <c r="AD29" s="4">
        <f t="shared" si="16"/>
        <v>101.62157372400758</v>
      </c>
      <c r="AE29" s="13">
        <v>2628</v>
      </c>
      <c r="AF29" s="4"/>
      <c r="AG29" s="4">
        <f t="shared" si="34"/>
        <v>162.03218447499845</v>
      </c>
      <c r="AH29" s="4"/>
      <c r="AI29" s="23">
        <v>3485.6</v>
      </c>
      <c r="AJ29" s="23">
        <v>3385.6</v>
      </c>
      <c r="AK29" s="20">
        <v>2500</v>
      </c>
      <c r="AL29" s="23">
        <f t="shared" si="1"/>
        <v>0</v>
      </c>
      <c r="AM29" s="22">
        <f t="shared" si="17"/>
        <v>54.900000000000091</v>
      </c>
      <c r="AN29" s="22">
        <f t="shared" si="18"/>
        <v>101.62157372400758</v>
      </c>
      <c r="AO29" s="22" t="e">
        <f>Y29/#REF!*100</f>
        <v>#REF!</v>
      </c>
      <c r="AP29" s="23">
        <v>2628</v>
      </c>
      <c r="AQ29" s="6">
        <f t="shared" si="19"/>
        <v>128</v>
      </c>
      <c r="AR29" s="4">
        <f t="shared" si="20"/>
        <v>-857.59999999999991</v>
      </c>
      <c r="AS29" s="6">
        <f t="shared" si="2"/>
        <v>-1251.3000000000002</v>
      </c>
      <c r="AT29" s="4">
        <f t="shared" si="21"/>
        <v>128</v>
      </c>
      <c r="AU29" s="22">
        <f t="shared" si="22"/>
        <v>812.5</v>
      </c>
      <c r="AV29" s="6">
        <v>1107</v>
      </c>
      <c r="AW29" s="6">
        <v>1174.0999999999999</v>
      </c>
      <c r="AX29" s="6">
        <f t="shared" si="36"/>
        <v>1319.6</v>
      </c>
      <c r="AY29" s="60" t="e">
        <f>AX29/#REF!*100</f>
        <v>#REF!</v>
      </c>
      <c r="AZ29" s="60">
        <f>AX29/AV29*100</f>
        <v>119.20505871725382</v>
      </c>
      <c r="BA29" s="61">
        <v>122.5</v>
      </c>
      <c r="BB29" s="61">
        <v>145.5</v>
      </c>
      <c r="BC29" s="62">
        <f t="shared" si="4"/>
        <v>118.77551020408164</v>
      </c>
      <c r="BD29" s="52" t="e">
        <f>#REF!-#REF!</f>
        <v>#REF!</v>
      </c>
      <c r="BE29" s="52" t="e">
        <f>#REF!/#REF!*100</f>
        <v>#REF!</v>
      </c>
      <c r="BF29" s="52" t="e">
        <f>#REF!-#REF!</f>
        <v>#REF!</v>
      </c>
      <c r="BG29" s="6">
        <f t="shared" si="5"/>
        <v>1296.5999999999999</v>
      </c>
      <c r="BH29" s="6">
        <f t="shared" si="6"/>
        <v>189.59999999999991</v>
      </c>
      <c r="BJ29" s="80">
        <f t="shared" si="7"/>
        <v>212.59999999999991</v>
      </c>
      <c r="BK29" s="83" t="e">
        <f t="shared" si="8"/>
        <v>#REF!</v>
      </c>
      <c r="BL29" s="83">
        <f t="shared" si="9"/>
        <v>1532.1999999999998</v>
      </c>
      <c r="BM29" s="80" t="e">
        <f t="shared" si="10"/>
        <v>#REF!</v>
      </c>
      <c r="BN29" s="88" t="e">
        <f t="shared" si="35"/>
        <v>#REF!</v>
      </c>
      <c r="BO29" s="6">
        <v>1206</v>
      </c>
      <c r="BP29" s="29">
        <f t="shared" si="25"/>
        <v>-113.59999999999991</v>
      </c>
    </row>
    <row r="30" spans="1:68" ht="31.5" hidden="1" customHeight="1" x14ac:dyDescent="0.25">
      <c r="A30" s="18" t="s">
        <v>45</v>
      </c>
      <c r="B30" s="28" t="s">
        <v>32</v>
      </c>
      <c r="C30" s="28">
        <v>120</v>
      </c>
      <c r="D30" s="8" t="s">
        <v>28</v>
      </c>
      <c r="E30" s="6">
        <v>0</v>
      </c>
      <c r="F30" s="6">
        <v>0.8</v>
      </c>
      <c r="G30" s="6"/>
      <c r="H30" s="13">
        <v>0.9</v>
      </c>
      <c r="I30" s="6"/>
      <c r="J30" s="6">
        <v>0.9</v>
      </c>
      <c r="K30" s="6">
        <v>1</v>
      </c>
      <c r="L30" s="4">
        <f t="shared" si="12"/>
        <v>9.9999999999999978E-2</v>
      </c>
      <c r="M30" s="6">
        <v>0.9</v>
      </c>
      <c r="N30" s="6">
        <v>0</v>
      </c>
      <c r="O30" s="4">
        <f t="shared" si="31"/>
        <v>-0.9</v>
      </c>
      <c r="P30" s="6">
        <v>0</v>
      </c>
      <c r="Q30" s="6">
        <v>0</v>
      </c>
      <c r="R30" s="6">
        <v>0</v>
      </c>
      <c r="S30" s="4">
        <f t="shared" si="32"/>
        <v>0</v>
      </c>
      <c r="T30" s="4" t="e">
        <f>N30/N5*100</f>
        <v>#REF!</v>
      </c>
      <c r="U30" s="20">
        <v>41.4</v>
      </c>
      <c r="V30" s="23">
        <v>41.4</v>
      </c>
      <c r="W30" s="4">
        <f t="shared" si="13"/>
        <v>0</v>
      </c>
      <c r="X30" s="23">
        <v>41.4</v>
      </c>
      <c r="Y30" s="6">
        <v>41.4</v>
      </c>
      <c r="Z30" s="6">
        <v>0.9</v>
      </c>
      <c r="AA30" s="4">
        <f t="shared" si="14"/>
        <v>4600</v>
      </c>
      <c r="AB30" s="6"/>
      <c r="AC30" s="4">
        <f t="shared" si="33"/>
        <v>4600</v>
      </c>
      <c r="AD30" s="4">
        <f t="shared" si="16"/>
        <v>100</v>
      </c>
      <c r="AE30" s="6">
        <v>0</v>
      </c>
      <c r="AF30" s="4"/>
      <c r="AG30" s="4">
        <f t="shared" si="34"/>
        <v>0</v>
      </c>
      <c r="AH30" s="4"/>
      <c r="AI30" s="23">
        <v>41.4</v>
      </c>
      <c r="AJ30" s="23">
        <v>41.4</v>
      </c>
      <c r="AK30" s="20">
        <v>41.4</v>
      </c>
      <c r="AL30" s="23">
        <f t="shared" si="1"/>
        <v>41.4</v>
      </c>
      <c r="AM30" s="22">
        <f t="shared" si="17"/>
        <v>0</v>
      </c>
      <c r="AN30" s="22">
        <f t="shared" si="18"/>
        <v>100</v>
      </c>
      <c r="AO30" s="22" t="e">
        <f>Y30/#REF!*100</f>
        <v>#REF!</v>
      </c>
      <c r="AP30" s="23">
        <v>41.4</v>
      </c>
      <c r="AQ30" s="6">
        <f t="shared" si="19"/>
        <v>-41.4</v>
      </c>
      <c r="AR30" s="4">
        <f t="shared" si="20"/>
        <v>0</v>
      </c>
      <c r="AS30" s="6">
        <f t="shared" si="2"/>
        <v>40.5</v>
      </c>
      <c r="AT30" s="4">
        <f t="shared" si="21"/>
        <v>41.4</v>
      </c>
      <c r="AU30" s="22">
        <f t="shared" si="22"/>
        <v>0</v>
      </c>
      <c r="AV30" s="6"/>
      <c r="AW30" s="6">
        <v>0</v>
      </c>
      <c r="AX30" s="6">
        <f t="shared" si="36"/>
        <v>0</v>
      </c>
      <c r="AY30" s="60"/>
      <c r="AZ30" s="60"/>
      <c r="BA30" s="61"/>
      <c r="BB30" s="61"/>
      <c r="BC30" s="62"/>
      <c r="BD30" s="52"/>
      <c r="BE30" s="52"/>
      <c r="BF30" s="52" t="e">
        <f>#REF!-#REF!</f>
        <v>#REF!</v>
      </c>
      <c r="BG30" s="6">
        <f t="shared" si="5"/>
        <v>0</v>
      </c>
      <c r="BH30" s="6">
        <f t="shared" si="6"/>
        <v>0</v>
      </c>
      <c r="BJ30" s="80">
        <f t="shared" si="7"/>
        <v>0</v>
      </c>
      <c r="BK30" s="83" t="e">
        <f t="shared" si="8"/>
        <v>#REF!</v>
      </c>
      <c r="BL30" s="83">
        <f t="shared" si="9"/>
        <v>0</v>
      </c>
      <c r="BM30" s="80" t="e">
        <f t="shared" si="10"/>
        <v>#REF!</v>
      </c>
      <c r="BN30" s="88" t="e">
        <f t="shared" si="35"/>
        <v>#REF!</v>
      </c>
      <c r="BO30" s="6" t="e">
        <f>BN30+BS30</f>
        <v>#REF!</v>
      </c>
      <c r="BP30" s="29" t="e">
        <f t="shared" si="25"/>
        <v>#REF!</v>
      </c>
    </row>
    <row r="31" spans="1:68" ht="30" customHeight="1" x14ac:dyDescent="0.25">
      <c r="A31" s="18" t="s">
        <v>46</v>
      </c>
      <c r="B31" s="28" t="s">
        <v>32</v>
      </c>
      <c r="C31" s="28">
        <v>120</v>
      </c>
      <c r="D31" s="7" t="s">
        <v>24</v>
      </c>
      <c r="E31" s="6">
        <v>21.6</v>
      </c>
      <c r="F31" s="6">
        <v>162.80000000000001</v>
      </c>
      <c r="G31" s="6">
        <v>100</v>
      </c>
      <c r="H31" s="13">
        <v>52.4</v>
      </c>
      <c r="I31" s="6"/>
      <c r="J31" s="6">
        <v>52.3</v>
      </c>
      <c r="K31" s="6">
        <v>100</v>
      </c>
      <c r="L31" s="4">
        <f t="shared" si="12"/>
        <v>-110.50000000000001</v>
      </c>
      <c r="M31" s="6">
        <v>36.4</v>
      </c>
      <c r="N31" s="6">
        <v>0</v>
      </c>
      <c r="O31" s="4">
        <f t="shared" si="31"/>
        <v>-52.4</v>
      </c>
      <c r="P31" s="6">
        <v>0.2</v>
      </c>
      <c r="Q31" s="6">
        <v>0.4</v>
      </c>
      <c r="R31" s="6">
        <v>0.2</v>
      </c>
      <c r="S31" s="4">
        <f t="shared" si="32"/>
        <v>0</v>
      </c>
      <c r="T31" s="4" t="e">
        <f>N31/N5*100</f>
        <v>#REF!</v>
      </c>
      <c r="U31" s="20">
        <v>3</v>
      </c>
      <c r="V31" s="23">
        <v>3</v>
      </c>
      <c r="W31" s="4">
        <f t="shared" si="13"/>
        <v>0</v>
      </c>
      <c r="X31" s="23">
        <v>3</v>
      </c>
      <c r="Y31" s="6">
        <v>2.9</v>
      </c>
      <c r="Z31" s="6">
        <v>51.1</v>
      </c>
      <c r="AA31" s="4">
        <f t="shared" si="14"/>
        <v>5.6751467710371815</v>
      </c>
      <c r="AB31" s="6"/>
      <c r="AC31" s="4">
        <f t="shared" si="33"/>
        <v>7.9670329670329663</v>
      </c>
      <c r="AD31" s="4">
        <f t="shared" si="16"/>
        <v>96.666666666666671</v>
      </c>
      <c r="AE31" s="6">
        <v>50</v>
      </c>
      <c r="AF31" s="4">
        <v>3</v>
      </c>
      <c r="AG31" s="4">
        <f t="shared" si="34"/>
        <v>137.36263736263737</v>
      </c>
      <c r="AH31" s="6">
        <v>3</v>
      </c>
      <c r="AI31" s="23">
        <v>3</v>
      </c>
      <c r="AJ31" s="23">
        <v>3</v>
      </c>
      <c r="AK31" s="20">
        <v>3</v>
      </c>
      <c r="AL31" s="23">
        <f t="shared" si="1"/>
        <v>3</v>
      </c>
      <c r="AM31" s="22">
        <f t="shared" si="17"/>
        <v>-0.10000000000000009</v>
      </c>
      <c r="AN31" s="22">
        <f t="shared" si="18"/>
        <v>96.666666666666671</v>
      </c>
      <c r="AO31" s="22" t="e">
        <f>Y31/#REF!*100</f>
        <v>#REF!</v>
      </c>
      <c r="AP31" s="23">
        <v>3</v>
      </c>
      <c r="AQ31" s="6">
        <f t="shared" si="19"/>
        <v>47</v>
      </c>
      <c r="AR31" s="4">
        <f t="shared" si="20"/>
        <v>0</v>
      </c>
      <c r="AS31" s="6">
        <f t="shared" si="2"/>
        <v>-49.3</v>
      </c>
      <c r="AT31" s="4">
        <f t="shared" si="21"/>
        <v>3</v>
      </c>
      <c r="AU31" s="22">
        <f t="shared" si="22"/>
        <v>-0.10000000000000009</v>
      </c>
      <c r="AV31" s="6">
        <v>956.6</v>
      </c>
      <c r="AW31" s="6">
        <v>894.9</v>
      </c>
      <c r="AX31" s="6">
        <f t="shared" si="36"/>
        <v>991.1</v>
      </c>
      <c r="AY31" s="60"/>
      <c r="AZ31" s="60">
        <f t="shared" ref="AZ31:AZ38" si="37">AX31/AV31*100</f>
        <v>103.60652310265523</v>
      </c>
      <c r="BA31" s="61">
        <v>79.2</v>
      </c>
      <c r="BB31" s="61">
        <v>96.2</v>
      </c>
      <c r="BC31" s="62">
        <f t="shared" si="4"/>
        <v>121.46464646464645</v>
      </c>
      <c r="BD31" s="52"/>
      <c r="BE31" s="52"/>
      <c r="BF31" s="52"/>
      <c r="BG31" s="6">
        <f t="shared" si="5"/>
        <v>974.1</v>
      </c>
      <c r="BH31" s="6">
        <f t="shared" si="6"/>
        <v>17.5</v>
      </c>
      <c r="BJ31" s="80">
        <f t="shared" si="7"/>
        <v>34.5</v>
      </c>
      <c r="BK31" s="83">
        <f t="shared" si="8"/>
        <v>96.2</v>
      </c>
      <c r="BL31" s="83">
        <f t="shared" si="9"/>
        <v>1025.5999999999999</v>
      </c>
      <c r="BM31" s="80">
        <f t="shared" si="10"/>
        <v>34.5</v>
      </c>
      <c r="BN31" s="88">
        <f t="shared" si="35"/>
        <v>3.6065231026552373</v>
      </c>
      <c r="BO31" s="6">
        <v>957</v>
      </c>
      <c r="BP31" s="29">
        <f t="shared" si="25"/>
        <v>-34.100000000000023</v>
      </c>
    </row>
    <row r="32" spans="1:68" ht="24" customHeight="1" x14ac:dyDescent="0.25">
      <c r="A32" s="18" t="s">
        <v>47</v>
      </c>
      <c r="B32" s="27" t="s">
        <v>32</v>
      </c>
      <c r="C32" s="27" t="s">
        <v>33</v>
      </c>
      <c r="D32" s="43" t="s">
        <v>7</v>
      </c>
      <c r="E32" s="16">
        <f t="shared" ref="E32:M32" si="38">E33</f>
        <v>2620.8000000000002</v>
      </c>
      <c r="F32" s="16">
        <f t="shared" si="38"/>
        <v>2750.7</v>
      </c>
      <c r="G32" s="16">
        <f t="shared" si="38"/>
        <v>2190</v>
      </c>
      <c r="H32" s="38">
        <f t="shared" si="38"/>
        <v>1970.7</v>
      </c>
      <c r="I32" s="16">
        <f t="shared" si="38"/>
        <v>0</v>
      </c>
      <c r="J32" s="4">
        <f t="shared" si="38"/>
        <v>1985.4</v>
      </c>
      <c r="K32" s="16">
        <f t="shared" si="38"/>
        <v>1600</v>
      </c>
      <c r="L32" s="4">
        <f t="shared" si="12"/>
        <v>-765.29999999999973</v>
      </c>
      <c r="M32" s="16">
        <f t="shared" si="38"/>
        <v>537.70000000000005</v>
      </c>
      <c r="N32" s="4">
        <v>2268</v>
      </c>
      <c r="O32" s="4">
        <f t="shared" si="31"/>
        <v>297.29999999999995</v>
      </c>
      <c r="P32" s="16">
        <f>P33</f>
        <v>1.2</v>
      </c>
      <c r="Q32" s="16">
        <f>Q33</f>
        <v>90</v>
      </c>
      <c r="R32" s="16">
        <f>R33</f>
        <v>144.9</v>
      </c>
      <c r="S32" s="4">
        <f t="shared" si="32"/>
        <v>421.79654082201967</v>
      </c>
      <c r="T32" s="4" t="e">
        <f>N32/N5*100</f>
        <v>#REF!</v>
      </c>
      <c r="U32" s="21">
        <v>2268</v>
      </c>
      <c r="V32" s="22">
        <v>2268</v>
      </c>
      <c r="W32" s="4">
        <f t="shared" si="13"/>
        <v>0</v>
      </c>
      <c r="X32" s="22">
        <v>2268</v>
      </c>
      <c r="Y32" s="4">
        <f>Y33</f>
        <v>2302.3000000000002</v>
      </c>
      <c r="Z32" s="4">
        <v>1489.4</v>
      </c>
      <c r="AA32" s="4">
        <f t="shared" si="14"/>
        <v>154.57902511078288</v>
      </c>
      <c r="AB32" s="4">
        <f t="shared" si="15"/>
        <v>101.51234567901236</v>
      </c>
      <c r="AC32" s="4">
        <f t="shared" si="33"/>
        <v>428.17556258136511</v>
      </c>
      <c r="AD32" s="4">
        <f t="shared" si="16"/>
        <v>101.51234567901236</v>
      </c>
      <c r="AE32" s="4">
        <v>2268</v>
      </c>
      <c r="AF32" s="4"/>
      <c r="AG32" s="4">
        <f t="shared" si="34"/>
        <v>421.79654082201967</v>
      </c>
      <c r="AH32" s="4"/>
      <c r="AI32" s="22">
        <v>2274</v>
      </c>
      <c r="AJ32" s="22">
        <v>2274</v>
      </c>
      <c r="AK32" s="21">
        <v>2268</v>
      </c>
      <c r="AL32" s="22">
        <f t="shared" si="1"/>
        <v>0</v>
      </c>
      <c r="AM32" s="22">
        <f t="shared" si="17"/>
        <v>34.300000000000182</v>
      </c>
      <c r="AN32" s="22">
        <f t="shared" si="18"/>
        <v>101.51234567901236</v>
      </c>
      <c r="AO32" s="22" t="e">
        <f>Y32/#REF!*100</f>
        <v>#REF!</v>
      </c>
      <c r="AP32" s="22">
        <v>2268</v>
      </c>
      <c r="AQ32" s="4">
        <f t="shared" si="19"/>
        <v>0</v>
      </c>
      <c r="AR32" s="4">
        <f t="shared" si="20"/>
        <v>-6</v>
      </c>
      <c r="AS32" s="4">
        <f t="shared" si="2"/>
        <v>282.59999999999991</v>
      </c>
      <c r="AT32" s="4">
        <f t="shared" si="21"/>
        <v>0</v>
      </c>
      <c r="AU32" s="22">
        <f t="shared" si="22"/>
        <v>34.300000000000182</v>
      </c>
      <c r="AV32" s="6">
        <f>AV33</f>
        <v>2262.8000000000002</v>
      </c>
      <c r="AW32" s="6">
        <f>AW33</f>
        <v>2524.3000000000002</v>
      </c>
      <c r="AX32" s="6">
        <f t="shared" si="36"/>
        <v>2530.9</v>
      </c>
      <c r="AY32" s="60" t="e">
        <f>AX32/#REF!*100</f>
        <v>#REF!</v>
      </c>
      <c r="AZ32" s="60">
        <f t="shared" si="37"/>
        <v>111.84815273112957</v>
      </c>
      <c r="BA32" s="61">
        <f>BA33</f>
        <v>1.8</v>
      </c>
      <c r="BB32" s="61">
        <v>6.6</v>
      </c>
      <c r="BC32" s="62">
        <f t="shared" si="4"/>
        <v>366.66666666666663</v>
      </c>
      <c r="BD32" s="52" t="e">
        <f>#REF!-#REF!</f>
        <v>#REF!</v>
      </c>
      <c r="BE32" s="52" t="e">
        <f>#REF!/#REF!*100</f>
        <v>#REF!</v>
      </c>
      <c r="BF32" s="52" t="e">
        <f>BF33</f>
        <v>#REF!</v>
      </c>
      <c r="BG32" s="6">
        <f t="shared" si="5"/>
        <v>2526.1000000000004</v>
      </c>
      <c r="BH32" s="6">
        <f t="shared" si="6"/>
        <v>263.30000000000018</v>
      </c>
      <c r="BJ32" s="80">
        <f t="shared" si="7"/>
        <v>268.09999999999991</v>
      </c>
      <c r="BK32" s="83" t="e">
        <f t="shared" si="8"/>
        <v>#REF!</v>
      </c>
      <c r="BL32" s="83">
        <f t="shared" si="9"/>
        <v>2799</v>
      </c>
      <c r="BM32" s="80" t="e">
        <f t="shared" si="10"/>
        <v>#REF!</v>
      </c>
      <c r="BN32" s="88" t="e">
        <f t="shared" si="35"/>
        <v>#REF!</v>
      </c>
      <c r="BO32" s="6">
        <f>BO33</f>
        <v>3570</v>
      </c>
      <c r="BP32" s="29">
        <f t="shared" si="25"/>
        <v>1039.0999999999999</v>
      </c>
    </row>
    <row r="33" spans="1:68" ht="24" customHeight="1" x14ac:dyDescent="0.25">
      <c r="A33" s="18" t="s">
        <v>48</v>
      </c>
      <c r="B33" s="28" t="s">
        <v>32</v>
      </c>
      <c r="C33" s="28">
        <v>120</v>
      </c>
      <c r="D33" s="45" t="s">
        <v>8</v>
      </c>
      <c r="E33" s="6">
        <v>2620.8000000000002</v>
      </c>
      <c r="F33" s="6">
        <v>2750.7</v>
      </c>
      <c r="G33" s="6">
        <v>2190</v>
      </c>
      <c r="H33" s="13">
        <v>1970.7</v>
      </c>
      <c r="I33" s="6"/>
      <c r="J33" s="6">
        <v>1985.4</v>
      </c>
      <c r="K33" s="6">
        <v>1600</v>
      </c>
      <c r="L33" s="4">
        <f t="shared" si="12"/>
        <v>-765.29999999999973</v>
      </c>
      <c r="M33" s="6">
        <v>537.70000000000005</v>
      </c>
      <c r="N33" s="6">
        <v>2268</v>
      </c>
      <c r="O33" s="4">
        <f t="shared" si="31"/>
        <v>297.29999999999995</v>
      </c>
      <c r="P33" s="6">
        <v>1.2</v>
      </c>
      <c r="Q33" s="6">
        <v>90</v>
      </c>
      <c r="R33" s="6">
        <v>144.9</v>
      </c>
      <c r="S33" s="4">
        <f t="shared" si="32"/>
        <v>421.79654082201967</v>
      </c>
      <c r="T33" s="4" t="e">
        <f>N33/N5*100</f>
        <v>#REF!</v>
      </c>
      <c r="U33" s="20">
        <v>2268</v>
      </c>
      <c r="V33" s="23">
        <v>2268</v>
      </c>
      <c r="W33" s="4">
        <f t="shared" si="13"/>
        <v>0</v>
      </c>
      <c r="X33" s="23">
        <v>2268</v>
      </c>
      <c r="Y33" s="6">
        <v>2302.3000000000002</v>
      </c>
      <c r="Z33" s="6">
        <v>1488.1</v>
      </c>
      <c r="AA33" s="4">
        <f t="shared" si="14"/>
        <v>154.71406491499229</v>
      </c>
      <c r="AB33" s="6">
        <f t="shared" si="15"/>
        <v>101.51234567901236</v>
      </c>
      <c r="AC33" s="4">
        <f t="shared" si="33"/>
        <v>428.17556258136511</v>
      </c>
      <c r="AD33" s="4">
        <f t="shared" si="16"/>
        <v>101.51234567901236</v>
      </c>
      <c r="AE33" s="6">
        <v>2268</v>
      </c>
      <c r="AF33" s="4"/>
      <c r="AG33" s="4">
        <f t="shared" si="34"/>
        <v>421.79654082201967</v>
      </c>
      <c r="AH33" s="4"/>
      <c r="AI33" s="23">
        <v>2274</v>
      </c>
      <c r="AJ33" s="23">
        <v>2274</v>
      </c>
      <c r="AK33" s="20">
        <v>2268</v>
      </c>
      <c r="AL33" s="23">
        <f t="shared" si="1"/>
        <v>0</v>
      </c>
      <c r="AM33" s="22">
        <f t="shared" si="17"/>
        <v>34.300000000000182</v>
      </c>
      <c r="AN33" s="22">
        <f t="shared" si="18"/>
        <v>101.51234567901236</v>
      </c>
      <c r="AO33" s="22" t="e">
        <f>Y33/#REF!*100</f>
        <v>#REF!</v>
      </c>
      <c r="AP33" s="23">
        <v>2268</v>
      </c>
      <c r="AQ33" s="6">
        <f t="shared" si="19"/>
        <v>0</v>
      </c>
      <c r="AR33" s="4">
        <f t="shared" si="20"/>
        <v>-6</v>
      </c>
      <c r="AS33" s="6">
        <f t="shared" si="2"/>
        <v>282.59999999999991</v>
      </c>
      <c r="AT33" s="4">
        <f t="shared" si="21"/>
        <v>0</v>
      </c>
      <c r="AU33" s="22">
        <f t="shared" si="22"/>
        <v>34.300000000000182</v>
      </c>
      <c r="AV33" s="6">
        <v>2262.8000000000002</v>
      </c>
      <c r="AW33" s="6">
        <v>2524.3000000000002</v>
      </c>
      <c r="AX33" s="6">
        <v>2530.9</v>
      </c>
      <c r="AY33" s="60" t="e">
        <f>AX33/#REF!*100</f>
        <v>#REF!</v>
      </c>
      <c r="AZ33" s="60">
        <f t="shared" si="37"/>
        <v>111.84815273112957</v>
      </c>
      <c r="BA33" s="61">
        <v>1.8</v>
      </c>
      <c r="BB33" s="61">
        <v>3.6</v>
      </c>
      <c r="BC33" s="62">
        <f t="shared" si="4"/>
        <v>200</v>
      </c>
      <c r="BD33" s="29" t="e">
        <f>#REF!-#REF!</f>
        <v>#REF!</v>
      </c>
      <c r="BE33" s="29" t="e">
        <f>#REF!/#REF!*100</f>
        <v>#REF!</v>
      </c>
      <c r="BF33" s="29" t="e">
        <f>#REF!-#REF!</f>
        <v>#REF!</v>
      </c>
      <c r="BG33" s="6">
        <f t="shared" si="5"/>
        <v>2526.1000000000004</v>
      </c>
      <c r="BH33" s="6">
        <f t="shared" si="6"/>
        <v>263.30000000000018</v>
      </c>
      <c r="BJ33" s="80">
        <f t="shared" si="7"/>
        <v>268.09999999999991</v>
      </c>
      <c r="BK33" s="83" t="e">
        <f t="shared" si="8"/>
        <v>#REF!</v>
      </c>
      <c r="BL33" s="83">
        <f t="shared" si="9"/>
        <v>2799</v>
      </c>
      <c r="BM33" s="80" t="e">
        <f t="shared" si="10"/>
        <v>#REF!</v>
      </c>
      <c r="BN33" s="88" t="e">
        <f t="shared" si="35"/>
        <v>#REF!</v>
      </c>
      <c r="BO33" s="6">
        <v>3570</v>
      </c>
      <c r="BP33" s="29">
        <f t="shared" si="25"/>
        <v>1039.0999999999999</v>
      </c>
    </row>
    <row r="34" spans="1:68" ht="27.6" customHeight="1" x14ac:dyDescent="0.25">
      <c r="A34" s="18" t="s">
        <v>70</v>
      </c>
      <c r="B34" s="28" t="s">
        <v>32</v>
      </c>
      <c r="C34" s="28" t="s">
        <v>33</v>
      </c>
      <c r="D34" s="45" t="s">
        <v>69</v>
      </c>
      <c r="E34" s="6"/>
      <c r="F34" s="6"/>
      <c r="G34" s="6"/>
      <c r="H34" s="13">
        <v>78.3</v>
      </c>
      <c r="I34" s="6"/>
      <c r="J34" s="6">
        <v>78.3</v>
      </c>
      <c r="K34" s="6">
        <v>80</v>
      </c>
      <c r="L34" s="4">
        <f t="shared" si="12"/>
        <v>78.3</v>
      </c>
      <c r="M34" s="6">
        <v>0</v>
      </c>
      <c r="N34" s="6">
        <v>0</v>
      </c>
      <c r="O34" s="4">
        <f t="shared" si="31"/>
        <v>-78.3</v>
      </c>
      <c r="P34" s="6">
        <v>0</v>
      </c>
      <c r="Q34" s="6">
        <v>0</v>
      </c>
      <c r="R34" s="6">
        <v>0</v>
      </c>
      <c r="S34" s="4" t="e">
        <f t="shared" si="32"/>
        <v>#DIV/0!</v>
      </c>
      <c r="T34" s="4" t="e">
        <f>N34/N5*100</f>
        <v>#REF!</v>
      </c>
      <c r="U34" s="20">
        <v>0</v>
      </c>
      <c r="V34" s="22"/>
      <c r="W34" s="4">
        <f t="shared" si="13"/>
        <v>0</v>
      </c>
      <c r="X34" s="22"/>
      <c r="Y34" s="6">
        <v>138.5</v>
      </c>
      <c r="Z34" s="6">
        <v>78.2</v>
      </c>
      <c r="AA34" s="4">
        <f t="shared" si="14"/>
        <v>177.10997442455243</v>
      </c>
      <c r="AB34" s="6"/>
      <c r="AC34" s="4"/>
      <c r="AD34" s="4"/>
      <c r="AE34" s="6">
        <v>0</v>
      </c>
      <c r="AF34" s="4"/>
      <c r="AG34" s="4" t="e">
        <f t="shared" si="34"/>
        <v>#DIV/0!</v>
      </c>
      <c r="AH34" s="4"/>
      <c r="AI34" s="22"/>
      <c r="AJ34" s="22"/>
      <c r="AK34" s="20">
        <v>0</v>
      </c>
      <c r="AL34" s="23">
        <f t="shared" si="1"/>
        <v>0</v>
      </c>
      <c r="AM34" s="22">
        <f t="shared" si="17"/>
        <v>138.5</v>
      </c>
      <c r="AN34" s="22"/>
      <c r="AO34" s="22" t="e">
        <f>Y34/#REF!*100</f>
        <v>#REF!</v>
      </c>
      <c r="AP34" s="22"/>
      <c r="AQ34" s="6">
        <f t="shared" si="19"/>
        <v>0</v>
      </c>
      <c r="AR34" s="4">
        <f t="shared" si="20"/>
        <v>0</v>
      </c>
      <c r="AS34" s="6">
        <f t="shared" si="2"/>
        <v>-78.3</v>
      </c>
      <c r="AT34" s="4">
        <f t="shared" si="21"/>
        <v>0</v>
      </c>
      <c r="AU34" s="22">
        <f t="shared" si="22"/>
        <v>138.5</v>
      </c>
      <c r="AV34" s="6">
        <v>50</v>
      </c>
      <c r="AW34" s="6">
        <v>372.3</v>
      </c>
      <c r="AX34" s="6">
        <f>AW34+BB34</f>
        <v>372.3</v>
      </c>
      <c r="AY34" s="60" t="e">
        <f>AX34/#REF!*100</f>
        <v>#REF!</v>
      </c>
      <c r="AZ34" s="60">
        <f t="shared" si="37"/>
        <v>744.6</v>
      </c>
      <c r="BA34" s="61">
        <v>0</v>
      </c>
      <c r="BB34" s="61">
        <v>0</v>
      </c>
      <c r="BC34" s="62"/>
      <c r="BD34" s="29"/>
      <c r="BE34" s="29"/>
      <c r="BF34" s="29" t="e">
        <f>#REF!-#REF!</f>
        <v>#REF!</v>
      </c>
      <c r="BG34" s="6">
        <f t="shared" si="5"/>
        <v>372.3</v>
      </c>
      <c r="BH34" s="6">
        <f t="shared" si="6"/>
        <v>322.3</v>
      </c>
      <c r="BJ34" s="80">
        <f t="shared" si="7"/>
        <v>322.3</v>
      </c>
      <c r="BK34" s="83" t="e">
        <f t="shared" si="8"/>
        <v>#REF!</v>
      </c>
      <c r="BL34" s="83">
        <f t="shared" si="9"/>
        <v>694.6</v>
      </c>
      <c r="BM34" s="80" t="e">
        <f t="shared" si="10"/>
        <v>#REF!</v>
      </c>
      <c r="BN34" s="88" t="e">
        <f t="shared" si="35"/>
        <v>#REF!</v>
      </c>
      <c r="BO34" s="6">
        <v>30</v>
      </c>
      <c r="BP34" s="29">
        <f t="shared" si="25"/>
        <v>-342.3</v>
      </c>
    </row>
    <row r="35" spans="1:68" ht="30.75" customHeight="1" x14ac:dyDescent="0.25">
      <c r="A35" s="18" t="s">
        <v>49</v>
      </c>
      <c r="B35" s="27" t="s">
        <v>32</v>
      </c>
      <c r="C35" s="27" t="s">
        <v>33</v>
      </c>
      <c r="D35" s="37" t="s">
        <v>9</v>
      </c>
      <c r="E35" s="16">
        <f>E36+E37</f>
        <v>9381.2000000000007</v>
      </c>
      <c r="F35" s="16">
        <f t="shared" ref="F35:M35" si="39">F36+F37</f>
        <v>10745.2</v>
      </c>
      <c r="G35" s="16">
        <f t="shared" si="39"/>
        <v>2644</v>
      </c>
      <c r="H35" s="38">
        <f t="shared" si="39"/>
        <v>14151.3</v>
      </c>
      <c r="I35" s="16">
        <f t="shared" si="39"/>
        <v>5678.9</v>
      </c>
      <c r="J35" s="4">
        <f t="shared" si="39"/>
        <v>14417.3</v>
      </c>
      <c r="K35" s="16">
        <f t="shared" si="39"/>
        <v>10500</v>
      </c>
      <c r="L35" s="4">
        <f t="shared" si="12"/>
        <v>3672.0999999999985</v>
      </c>
      <c r="M35" s="16">
        <f t="shared" si="39"/>
        <v>1871.8000000000002</v>
      </c>
      <c r="N35" s="4">
        <v>5344</v>
      </c>
      <c r="O35" s="4">
        <f t="shared" si="31"/>
        <v>-8807.2999999999993</v>
      </c>
      <c r="P35" s="16">
        <f>P36+P37</f>
        <v>908.5</v>
      </c>
      <c r="Q35" s="16">
        <f>Q36+Q37</f>
        <v>455</v>
      </c>
      <c r="R35" s="16">
        <f>R36+R37</f>
        <v>250</v>
      </c>
      <c r="S35" s="4">
        <f t="shared" si="32"/>
        <v>285.5005876696228</v>
      </c>
      <c r="T35" s="4" t="e">
        <f>N35/N5*100</f>
        <v>#REF!</v>
      </c>
      <c r="U35" s="4">
        <f>U36+U37</f>
        <v>10295.6</v>
      </c>
      <c r="V35" s="22">
        <f>V36+V37</f>
        <v>13122.300000000001</v>
      </c>
      <c r="W35" s="4">
        <f t="shared" si="13"/>
        <v>2826.7000000000007</v>
      </c>
      <c r="X35" s="22">
        <f>X36+X37</f>
        <v>13122.300000000001</v>
      </c>
      <c r="Y35" s="4">
        <f>Y36+Y37</f>
        <v>10801.2</v>
      </c>
      <c r="Z35" s="4">
        <f>Z36+Z37</f>
        <v>10283.4</v>
      </c>
      <c r="AA35" s="4">
        <f t="shared" si="14"/>
        <v>105.03529960907872</v>
      </c>
      <c r="AB35" s="4">
        <f t="shared" si="15"/>
        <v>202.11826347305393</v>
      </c>
      <c r="AC35" s="4">
        <f t="shared" ref="AC35:AC50" si="40">Y35/M35*100</f>
        <v>577.04883000320547</v>
      </c>
      <c r="AD35" s="4">
        <f t="shared" si="16"/>
        <v>82.311789853912813</v>
      </c>
      <c r="AE35" s="4">
        <f>AE36+AE37</f>
        <v>13974.6</v>
      </c>
      <c r="AF35" s="4">
        <v>15130</v>
      </c>
      <c r="AG35" s="4">
        <f t="shared" si="34"/>
        <v>746.58617373651032</v>
      </c>
      <c r="AH35" s="4">
        <f>AH36+AH37</f>
        <v>4400</v>
      </c>
      <c r="AI35" s="4">
        <f>AI36+AI37</f>
        <v>11960</v>
      </c>
      <c r="AJ35" s="22">
        <f>AJ36+AJ37</f>
        <v>14612.1</v>
      </c>
      <c r="AK35" s="4">
        <f>AK36+AK37</f>
        <v>9744</v>
      </c>
      <c r="AL35" s="22">
        <f t="shared" si="1"/>
        <v>4400</v>
      </c>
      <c r="AM35" s="22">
        <f t="shared" si="17"/>
        <v>-2321.1000000000004</v>
      </c>
      <c r="AN35" s="22">
        <f t="shared" si="18"/>
        <v>82.311789853912813</v>
      </c>
      <c r="AO35" s="22" t="e">
        <f>Y35/#REF!*100</f>
        <v>#REF!</v>
      </c>
      <c r="AP35" s="22">
        <f>AP36+AP37</f>
        <v>11960</v>
      </c>
      <c r="AQ35" s="4">
        <f t="shared" si="19"/>
        <v>4230.6000000000004</v>
      </c>
      <c r="AR35" s="4">
        <f t="shared" si="20"/>
        <v>0</v>
      </c>
      <c r="AS35" s="4">
        <f t="shared" si="2"/>
        <v>-4673.2999999999993</v>
      </c>
      <c r="AT35" s="4">
        <f t="shared" si="21"/>
        <v>6616</v>
      </c>
      <c r="AU35" s="22">
        <f t="shared" si="22"/>
        <v>-1158.7999999999993</v>
      </c>
      <c r="AV35" s="6">
        <f>AV36+AV37</f>
        <v>14746</v>
      </c>
      <c r="AW35" s="6">
        <f>AW36+AW37</f>
        <v>15014.6</v>
      </c>
      <c r="AX35" s="6">
        <f>AW35+BB35</f>
        <v>15428.300000000001</v>
      </c>
      <c r="AY35" s="60" t="e">
        <f>AX35/#REF!*100</f>
        <v>#REF!</v>
      </c>
      <c r="AZ35" s="60">
        <f t="shared" si="37"/>
        <v>104.62701749627018</v>
      </c>
      <c r="BA35" s="61">
        <f>BA36+BA37</f>
        <v>625.69999999999993</v>
      </c>
      <c r="BB35" s="61">
        <f>BB36+BB37</f>
        <v>413.7</v>
      </c>
      <c r="BC35" s="62">
        <f t="shared" si="4"/>
        <v>66.117947898353847</v>
      </c>
      <c r="BD35" s="29" t="e">
        <f>#REF!-#REF!</f>
        <v>#REF!</v>
      </c>
      <c r="BE35" s="29" t="e">
        <f>#REF!/#REF!*100</f>
        <v>#REF!</v>
      </c>
      <c r="BF35" s="29">
        <f>BF36+BF37</f>
        <v>227.3</v>
      </c>
      <c r="BG35" s="6">
        <f t="shared" si="5"/>
        <v>15640.300000000001</v>
      </c>
      <c r="BH35" s="6">
        <f t="shared" si="6"/>
        <v>894.30000000000109</v>
      </c>
      <c r="BJ35" s="80">
        <f t="shared" si="7"/>
        <v>682.30000000000109</v>
      </c>
      <c r="BK35" s="83">
        <f t="shared" si="8"/>
        <v>641</v>
      </c>
      <c r="BL35" s="83">
        <f t="shared" si="9"/>
        <v>16110.600000000002</v>
      </c>
      <c r="BM35" s="80">
        <f t="shared" si="10"/>
        <v>909.60000000000036</v>
      </c>
      <c r="BN35" s="88">
        <f t="shared" si="35"/>
        <v>6.1684524616845273</v>
      </c>
      <c r="BO35" s="6">
        <f>BO36+BO37</f>
        <v>4559.3</v>
      </c>
      <c r="BP35" s="29">
        <f t="shared" si="25"/>
        <v>-10869</v>
      </c>
    </row>
    <row r="36" spans="1:68" ht="31.5" customHeight="1" x14ac:dyDescent="0.25">
      <c r="A36" s="18" t="s">
        <v>118</v>
      </c>
      <c r="B36" s="28" t="s">
        <v>32</v>
      </c>
      <c r="C36" s="28">
        <v>410</v>
      </c>
      <c r="D36" s="7" t="s">
        <v>13</v>
      </c>
      <c r="E36" s="6">
        <v>9381.2000000000007</v>
      </c>
      <c r="F36" s="6">
        <v>8738.2000000000007</v>
      </c>
      <c r="G36" s="6">
        <v>2000</v>
      </c>
      <c r="H36" s="13">
        <v>11941.3</v>
      </c>
      <c r="I36" s="6">
        <v>5108.8999999999996</v>
      </c>
      <c r="J36" s="6">
        <v>12206.5</v>
      </c>
      <c r="K36" s="6">
        <v>9200</v>
      </c>
      <c r="L36" s="4">
        <f t="shared" si="12"/>
        <v>3468.2999999999993</v>
      </c>
      <c r="M36" s="6">
        <v>1235.4000000000001</v>
      </c>
      <c r="N36" s="6">
        <v>4800</v>
      </c>
      <c r="O36" s="4">
        <f t="shared" si="31"/>
        <v>-7141.2999999999993</v>
      </c>
      <c r="P36" s="6">
        <v>709.6</v>
      </c>
      <c r="Q36" s="6">
        <v>255</v>
      </c>
      <c r="R36" s="6">
        <v>0</v>
      </c>
      <c r="S36" s="4">
        <f t="shared" si="32"/>
        <v>388.53812530354537</v>
      </c>
      <c r="T36" s="4" t="e">
        <f>N36/N5*100</f>
        <v>#REF!</v>
      </c>
      <c r="U36" s="20">
        <v>9150</v>
      </c>
      <c r="V36" s="23">
        <v>11722.1</v>
      </c>
      <c r="W36" s="4">
        <f t="shared" si="13"/>
        <v>2572.1000000000004</v>
      </c>
      <c r="X36" s="23">
        <v>11722.1</v>
      </c>
      <c r="Y36" s="6">
        <v>9035.5</v>
      </c>
      <c r="Z36" s="6">
        <v>8901.7999999999993</v>
      </c>
      <c r="AA36" s="4">
        <f t="shared" si="14"/>
        <v>101.50194342717205</v>
      </c>
      <c r="AB36" s="6">
        <f t="shared" si="15"/>
        <v>188.23958333333331</v>
      </c>
      <c r="AC36" s="4">
        <f t="shared" si="40"/>
        <v>731.38254816253834</v>
      </c>
      <c r="AD36" s="4">
        <f t="shared" si="16"/>
        <v>77.080898473822941</v>
      </c>
      <c r="AE36" s="6">
        <v>13280.6</v>
      </c>
      <c r="AF36" s="4">
        <v>15080</v>
      </c>
      <c r="AG36" s="4">
        <f t="shared" si="34"/>
        <v>1075.0040472721387</v>
      </c>
      <c r="AH36" s="4">
        <v>4350</v>
      </c>
      <c r="AI36" s="23">
        <v>10814</v>
      </c>
      <c r="AJ36" s="23">
        <v>13211.9</v>
      </c>
      <c r="AK36" s="20">
        <v>9150</v>
      </c>
      <c r="AL36" s="23">
        <f t="shared" si="1"/>
        <v>4350</v>
      </c>
      <c r="AM36" s="22">
        <f t="shared" si="17"/>
        <v>-2686.6000000000004</v>
      </c>
      <c r="AN36" s="22">
        <f t="shared" si="18"/>
        <v>77.080898473822941</v>
      </c>
      <c r="AO36" s="22" t="e">
        <f>Y36/#REF!*100</f>
        <v>#REF!</v>
      </c>
      <c r="AP36" s="23">
        <v>10814</v>
      </c>
      <c r="AQ36" s="6">
        <f t="shared" si="19"/>
        <v>4130.6000000000004</v>
      </c>
      <c r="AR36" s="4">
        <f t="shared" si="20"/>
        <v>0</v>
      </c>
      <c r="AS36" s="6">
        <f t="shared" si="2"/>
        <v>-3056.5</v>
      </c>
      <c r="AT36" s="4">
        <f t="shared" si="21"/>
        <v>6014</v>
      </c>
      <c r="AU36" s="22">
        <f t="shared" si="22"/>
        <v>-1778.5</v>
      </c>
      <c r="AV36" s="6">
        <v>11688.7</v>
      </c>
      <c r="AW36" s="6">
        <v>11688.7</v>
      </c>
      <c r="AX36" s="6">
        <f>AW36+BB36</f>
        <v>12072.5</v>
      </c>
      <c r="AY36" s="60" t="e">
        <f>AX36/#REF!*100</f>
        <v>#REF!</v>
      </c>
      <c r="AZ36" s="60">
        <f t="shared" si="37"/>
        <v>103.28351313661912</v>
      </c>
      <c r="BA36" s="61">
        <v>605.79999999999995</v>
      </c>
      <c r="BB36" s="61">
        <v>383.8</v>
      </c>
      <c r="BC36" s="62">
        <f t="shared" si="4"/>
        <v>63.354242324199419</v>
      </c>
      <c r="BD36" s="29" t="e">
        <f>#REF!-#REF!</f>
        <v>#REF!</v>
      </c>
      <c r="BE36" s="29" t="e">
        <f>#REF!/#REF!*100</f>
        <v>#REF!</v>
      </c>
      <c r="BF36" s="29">
        <v>222</v>
      </c>
      <c r="BG36" s="6">
        <f t="shared" si="5"/>
        <v>12294.5</v>
      </c>
      <c r="BH36" s="6">
        <f t="shared" si="6"/>
        <v>605.79999999999927</v>
      </c>
      <c r="BJ36" s="80">
        <f t="shared" si="7"/>
        <v>383.79999999999927</v>
      </c>
      <c r="BK36" s="83">
        <f t="shared" si="8"/>
        <v>605.79999999999995</v>
      </c>
      <c r="BL36" s="83">
        <f t="shared" si="9"/>
        <v>12456.3</v>
      </c>
      <c r="BM36" s="80">
        <f t="shared" si="10"/>
        <v>605.79999999999927</v>
      </c>
      <c r="BN36" s="88">
        <f t="shared" si="35"/>
        <v>5.1827833719746357</v>
      </c>
      <c r="BO36" s="6">
        <v>2254.3000000000002</v>
      </c>
      <c r="BP36" s="29">
        <f t="shared" si="25"/>
        <v>-9818.2000000000007</v>
      </c>
    </row>
    <row r="37" spans="1:68" ht="27.75" customHeight="1" x14ac:dyDescent="0.25">
      <c r="A37" s="18" t="s">
        <v>132</v>
      </c>
      <c r="B37" s="28" t="s">
        <v>32</v>
      </c>
      <c r="C37" s="28" t="s">
        <v>50</v>
      </c>
      <c r="D37" s="7" t="s">
        <v>18</v>
      </c>
      <c r="E37" s="6">
        <v>0</v>
      </c>
      <c r="F37" s="6">
        <v>2007</v>
      </c>
      <c r="G37" s="6">
        <v>644</v>
      </c>
      <c r="H37" s="13">
        <v>2210</v>
      </c>
      <c r="I37" s="6">
        <v>570</v>
      </c>
      <c r="J37" s="6">
        <v>2210.8000000000002</v>
      </c>
      <c r="K37" s="6">
        <v>1300</v>
      </c>
      <c r="L37" s="4">
        <f t="shared" si="12"/>
        <v>203.80000000000018</v>
      </c>
      <c r="M37" s="6">
        <v>636.4</v>
      </c>
      <c r="N37" s="6">
        <v>544</v>
      </c>
      <c r="O37" s="4">
        <f t="shared" si="31"/>
        <v>-1666</v>
      </c>
      <c r="P37" s="6">
        <v>198.9</v>
      </c>
      <c r="Q37" s="6">
        <v>200</v>
      </c>
      <c r="R37" s="6">
        <v>250</v>
      </c>
      <c r="S37" s="4">
        <f t="shared" si="32"/>
        <v>85.480829666876176</v>
      </c>
      <c r="T37" s="4" t="e">
        <f>N37/N5*100</f>
        <v>#REF!</v>
      </c>
      <c r="U37" s="20">
        <v>1145.5999999999999</v>
      </c>
      <c r="V37" s="23">
        <v>1400.2</v>
      </c>
      <c r="W37" s="4">
        <f t="shared" si="13"/>
        <v>254.60000000000014</v>
      </c>
      <c r="X37" s="23">
        <v>1400.2</v>
      </c>
      <c r="Y37" s="6">
        <v>1765.7</v>
      </c>
      <c r="Z37" s="6">
        <v>1381.6</v>
      </c>
      <c r="AA37" s="4">
        <f t="shared" si="14"/>
        <v>127.80110017371165</v>
      </c>
      <c r="AB37" s="6">
        <f t="shared" si="15"/>
        <v>324.57720588235298</v>
      </c>
      <c r="AC37" s="4">
        <f t="shared" si="40"/>
        <v>277.45128849780019</v>
      </c>
      <c r="AD37" s="4">
        <f t="shared" si="16"/>
        <v>126.10341379802885</v>
      </c>
      <c r="AE37" s="6">
        <v>694</v>
      </c>
      <c r="AF37" s="4">
        <v>50</v>
      </c>
      <c r="AG37" s="4">
        <f t="shared" si="34"/>
        <v>109.05091137649276</v>
      </c>
      <c r="AH37" s="4">
        <v>50</v>
      </c>
      <c r="AI37" s="23">
        <v>1146</v>
      </c>
      <c r="AJ37" s="23">
        <v>1400.2</v>
      </c>
      <c r="AK37" s="20">
        <v>594</v>
      </c>
      <c r="AL37" s="23">
        <f t="shared" si="1"/>
        <v>50</v>
      </c>
      <c r="AM37" s="22">
        <f t="shared" si="17"/>
        <v>365.5</v>
      </c>
      <c r="AN37" s="22">
        <f t="shared" si="18"/>
        <v>126.10341379802885</v>
      </c>
      <c r="AO37" s="22" t="e">
        <f>Y37/#REF!*100</f>
        <v>#REF!</v>
      </c>
      <c r="AP37" s="23">
        <v>1146</v>
      </c>
      <c r="AQ37" s="6">
        <f t="shared" si="19"/>
        <v>100</v>
      </c>
      <c r="AR37" s="4">
        <f t="shared" si="20"/>
        <v>0</v>
      </c>
      <c r="AS37" s="6">
        <f t="shared" si="2"/>
        <v>-1616.8000000000002</v>
      </c>
      <c r="AT37" s="4">
        <f t="shared" si="21"/>
        <v>602</v>
      </c>
      <c r="AU37" s="22">
        <f t="shared" si="22"/>
        <v>619.70000000000005</v>
      </c>
      <c r="AV37" s="6">
        <v>3057.3</v>
      </c>
      <c r="AW37" s="6">
        <v>3325.9</v>
      </c>
      <c r="AX37" s="6">
        <f>AW37+BB37</f>
        <v>3355.8</v>
      </c>
      <c r="AY37" s="60" t="e">
        <f>AX37/#REF!*100</f>
        <v>#REF!</v>
      </c>
      <c r="AZ37" s="60">
        <f t="shared" si="37"/>
        <v>109.76351682857424</v>
      </c>
      <c r="BA37" s="61">
        <v>19.899999999999999</v>
      </c>
      <c r="BB37" s="61">
        <v>29.9</v>
      </c>
      <c r="BC37" s="62">
        <f t="shared" si="4"/>
        <v>150.25125628140702</v>
      </c>
      <c r="BD37" s="29" t="e">
        <f>#REF!-#REF!</f>
        <v>#REF!</v>
      </c>
      <c r="BE37" s="29" t="e">
        <f>#REF!/#REF!*100</f>
        <v>#REF!</v>
      </c>
      <c r="BF37" s="29">
        <v>5.3</v>
      </c>
      <c r="BG37" s="6">
        <f t="shared" si="5"/>
        <v>3345.8</v>
      </c>
      <c r="BH37" s="6">
        <f t="shared" si="6"/>
        <v>288.5</v>
      </c>
      <c r="BJ37" s="80">
        <f t="shared" si="7"/>
        <v>298.5</v>
      </c>
      <c r="BK37" s="83">
        <f t="shared" si="8"/>
        <v>35.199999999999996</v>
      </c>
      <c r="BL37" s="83">
        <f t="shared" si="9"/>
        <v>3654.3</v>
      </c>
      <c r="BM37" s="80">
        <f t="shared" si="10"/>
        <v>303.80000000000018</v>
      </c>
      <c r="BN37" s="88">
        <f t="shared" si="35"/>
        <v>9.9368724037549523</v>
      </c>
      <c r="BO37" s="6">
        <v>2305</v>
      </c>
      <c r="BP37" s="29">
        <f t="shared" si="25"/>
        <v>-1050.8000000000002</v>
      </c>
    </row>
    <row r="38" spans="1:68" ht="21.6" customHeight="1" x14ac:dyDescent="0.25">
      <c r="A38" s="18" t="s">
        <v>51</v>
      </c>
      <c r="B38" s="27" t="s">
        <v>32</v>
      </c>
      <c r="C38" s="27" t="s">
        <v>33</v>
      </c>
      <c r="D38" s="43" t="s">
        <v>10</v>
      </c>
      <c r="E38" s="16">
        <v>7236.1</v>
      </c>
      <c r="F38" s="16">
        <v>7723.5</v>
      </c>
      <c r="G38" s="16">
        <v>6843</v>
      </c>
      <c r="H38" s="38">
        <v>7268</v>
      </c>
      <c r="I38" s="16"/>
      <c r="J38" s="4">
        <v>7391</v>
      </c>
      <c r="K38" s="4">
        <v>7500</v>
      </c>
      <c r="L38" s="4">
        <f t="shared" si="12"/>
        <v>-332.5</v>
      </c>
      <c r="M38" s="16">
        <v>2206</v>
      </c>
      <c r="N38" s="4">
        <v>7747</v>
      </c>
      <c r="O38" s="4">
        <f t="shared" si="31"/>
        <v>479</v>
      </c>
      <c r="P38" s="4">
        <v>697.6</v>
      </c>
      <c r="Q38" s="4">
        <v>700</v>
      </c>
      <c r="R38" s="4">
        <v>650</v>
      </c>
      <c r="S38" s="4">
        <f t="shared" si="32"/>
        <v>351.17860380779689</v>
      </c>
      <c r="T38" s="4" t="e">
        <f>N38/N5*100</f>
        <v>#REF!</v>
      </c>
      <c r="U38" s="21">
        <v>6421.4</v>
      </c>
      <c r="V38" s="22">
        <v>6898.2</v>
      </c>
      <c r="W38" s="4">
        <f t="shared" si="13"/>
        <v>476.80000000000018</v>
      </c>
      <c r="X38" s="22">
        <v>6898.2</v>
      </c>
      <c r="Y38" s="4">
        <v>6283.4</v>
      </c>
      <c r="Z38" s="4">
        <v>5918</v>
      </c>
      <c r="AA38" s="4">
        <f t="shared" si="14"/>
        <v>106.17438323758026</v>
      </c>
      <c r="AB38" s="4">
        <f t="shared" si="15"/>
        <v>81.107525493739502</v>
      </c>
      <c r="AC38" s="4">
        <f t="shared" si="40"/>
        <v>284.83227561196736</v>
      </c>
      <c r="AD38" s="4">
        <f t="shared" si="16"/>
        <v>91.087530080310813</v>
      </c>
      <c r="AE38" s="4">
        <v>7747</v>
      </c>
      <c r="AF38" s="4"/>
      <c r="AG38" s="4">
        <f t="shared" si="34"/>
        <v>351.17860380779689</v>
      </c>
      <c r="AH38" s="4"/>
      <c r="AI38" s="22">
        <v>7547</v>
      </c>
      <c r="AJ38" s="22">
        <v>6898.2</v>
      </c>
      <c r="AK38" s="21">
        <v>7747</v>
      </c>
      <c r="AL38" s="22">
        <f t="shared" si="1"/>
        <v>0</v>
      </c>
      <c r="AM38" s="22">
        <f t="shared" si="17"/>
        <v>-614.80000000000018</v>
      </c>
      <c r="AN38" s="22">
        <f t="shared" si="18"/>
        <v>91.087530080310813</v>
      </c>
      <c r="AO38" s="22" t="e">
        <f>Y38/#REF!*100</f>
        <v>#REF!</v>
      </c>
      <c r="AP38" s="22">
        <v>7267</v>
      </c>
      <c r="AQ38" s="4">
        <f t="shared" si="19"/>
        <v>0</v>
      </c>
      <c r="AR38" s="4">
        <f t="shared" si="20"/>
        <v>-280</v>
      </c>
      <c r="AS38" s="4">
        <f t="shared" si="2"/>
        <v>356</v>
      </c>
      <c r="AT38" s="4">
        <f t="shared" si="21"/>
        <v>-480</v>
      </c>
      <c r="AU38" s="22">
        <f t="shared" si="22"/>
        <v>-983.60000000000036</v>
      </c>
      <c r="AV38" s="6">
        <v>2506</v>
      </c>
      <c r="AW38" s="6">
        <v>2057.4</v>
      </c>
      <c r="AX38" s="6">
        <v>2340.1999999999998</v>
      </c>
      <c r="AY38" s="60" t="e">
        <f>AX38/#REF!*100</f>
        <v>#REF!</v>
      </c>
      <c r="AZ38" s="60">
        <f t="shared" si="37"/>
        <v>93.383878691141248</v>
      </c>
      <c r="BA38" s="61">
        <v>176.5</v>
      </c>
      <c r="BB38" s="61">
        <v>282.7</v>
      </c>
      <c r="BC38" s="62">
        <f t="shared" si="4"/>
        <v>160.16997167138808</v>
      </c>
      <c r="BD38" s="29" t="e">
        <f>#REF!-#REF!</f>
        <v>#REF!</v>
      </c>
      <c r="BE38" s="29" t="e">
        <f>#REF!/#REF!*100</f>
        <v>#REF!</v>
      </c>
      <c r="BF38" s="29">
        <v>20</v>
      </c>
      <c r="BG38" s="6">
        <f t="shared" si="5"/>
        <v>2233.9</v>
      </c>
      <c r="BH38" s="6">
        <f t="shared" si="6"/>
        <v>-272.09999999999991</v>
      </c>
      <c r="BJ38" s="80">
        <f t="shared" si="7"/>
        <v>-165.80000000000018</v>
      </c>
      <c r="BK38" s="83">
        <f t="shared" si="8"/>
        <v>302.7</v>
      </c>
      <c r="BL38" s="83">
        <f t="shared" si="9"/>
        <v>2174.3999999999996</v>
      </c>
      <c r="BM38" s="80">
        <f t="shared" si="10"/>
        <v>-145.80000000000018</v>
      </c>
      <c r="BN38" s="88">
        <f t="shared" si="35"/>
        <v>-5.8180367118914678</v>
      </c>
      <c r="BO38" s="6">
        <v>2608</v>
      </c>
      <c r="BP38" s="29">
        <f t="shared" si="25"/>
        <v>267.80000000000018</v>
      </c>
    </row>
    <row r="39" spans="1:68" ht="22.5" customHeight="1" x14ac:dyDescent="0.25">
      <c r="A39" s="18" t="s">
        <v>52</v>
      </c>
      <c r="B39" s="28" t="s">
        <v>32</v>
      </c>
      <c r="C39" s="28" t="s">
        <v>33</v>
      </c>
      <c r="D39" s="43" t="s">
        <v>11</v>
      </c>
      <c r="E39" s="5">
        <v>134.30000000000001</v>
      </c>
      <c r="F39" s="5">
        <v>268.5</v>
      </c>
      <c r="G39" s="5">
        <v>45</v>
      </c>
      <c r="H39" s="13">
        <v>215</v>
      </c>
      <c r="I39" s="5"/>
      <c r="J39" s="6">
        <v>219.7</v>
      </c>
      <c r="K39" s="6">
        <v>61.2</v>
      </c>
      <c r="L39" s="4">
        <f t="shared" si="12"/>
        <v>-48.800000000000011</v>
      </c>
      <c r="M39" s="5">
        <v>39.799999999999997</v>
      </c>
      <c r="N39" s="6">
        <v>30</v>
      </c>
      <c r="O39" s="4">
        <f t="shared" si="31"/>
        <v>-185</v>
      </c>
      <c r="P39" s="6">
        <v>48.5</v>
      </c>
      <c r="Q39" s="6">
        <v>5</v>
      </c>
      <c r="R39" s="6">
        <v>0</v>
      </c>
      <c r="S39" s="4">
        <f t="shared" si="32"/>
        <v>75.376884422110564</v>
      </c>
      <c r="T39" s="4" t="e">
        <f>N39/N5*100</f>
        <v>#REF!</v>
      </c>
      <c r="U39" s="23">
        <v>42</v>
      </c>
      <c r="V39" s="23">
        <v>56.8</v>
      </c>
      <c r="W39" s="4">
        <f t="shared" si="13"/>
        <v>14.799999999999997</v>
      </c>
      <c r="X39" s="23">
        <v>56.8</v>
      </c>
      <c r="Y39" s="6">
        <v>59.8</v>
      </c>
      <c r="Z39" s="6">
        <v>206.9</v>
      </c>
      <c r="AA39" s="4">
        <f t="shared" si="14"/>
        <v>28.902851619139682</v>
      </c>
      <c r="AB39" s="6">
        <f t="shared" si="15"/>
        <v>199.33333333333331</v>
      </c>
      <c r="AC39" s="4">
        <f t="shared" si="40"/>
        <v>150.25125628140702</v>
      </c>
      <c r="AD39" s="4">
        <f t="shared" si="16"/>
        <v>105.28169014084507</v>
      </c>
      <c r="AE39" s="6">
        <v>30</v>
      </c>
      <c r="AF39" s="4">
        <v>12</v>
      </c>
      <c r="AG39" s="4">
        <f t="shared" si="34"/>
        <v>75.376884422110564</v>
      </c>
      <c r="AH39" s="4">
        <v>12</v>
      </c>
      <c r="AI39" s="23">
        <v>30</v>
      </c>
      <c r="AJ39" s="23">
        <v>56.8</v>
      </c>
      <c r="AK39" s="20">
        <v>42</v>
      </c>
      <c r="AL39" s="23">
        <f t="shared" si="1"/>
        <v>12</v>
      </c>
      <c r="AM39" s="22">
        <f t="shared" si="17"/>
        <v>3</v>
      </c>
      <c r="AN39" s="22">
        <f t="shared" si="18"/>
        <v>105.28169014084507</v>
      </c>
      <c r="AO39" s="22" t="e">
        <f>Y39/#REF!*100</f>
        <v>#REF!</v>
      </c>
      <c r="AP39" s="23">
        <v>30</v>
      </c>
      <c r="AQ39" s="6">
        <f t="shared" si="19"/>
        <v>-12</v>
      </c>
      <c r="AR39" s="4">
        <f t="shared" si="20"/>
        <v>0</v>
      </c>
      <c r="AS39" s="6">
        <f t="shared" si="2"/>
        <v>-177.7</v>
      </c>
      <c r="AT39" s="4">
        <f t="shared" si="21"/>
        <v>0</v>
      </c>
      <c r="AU39" s="22">
        <f t="shared" si="22"/>
        <v>29.799999999999997</v>
      </c>
      <c r="AV39" s="6">
        <v>0</v>
      </c>
      <c r="AW39" s="6">
        <v>69.099999999999994</v>
      </c>
      <c r="AX39" s="6">
        <f>AW39+BB39</f>
        <v>69.099999999999994</v>
      </c>
      <c r="AY39" s="60" t="e">
        <f>AX39/#REF!*100</f>
        <v>#REF!</v>
      </c>
      <c r="AZ39" s="60"/>
      <c r="BA39" s="61"/>
      <c r="BB39" s="61"/>
      <c r="BC39" s="62"/>
      <c r="BD39" s="29" t="e">
        <f>#REF!-#REF!</f>
        <v>#REF!</v>
      </c>
      <c r="BE39" s="29"/>
      <c r="BF39" s="29"/>
      <c r="BG39" s="6">
        <f t="shared" si="5"/>
        <v>69.099999999999994</v>
      </c>
      <c r="BH39" s="6">
        <f t="shared" si="6"/>
        <v>69.099999999999994</v>
      </c>
      <c r="BJ39" s="80">
        <f t="shared" si="7"/>
        <v>69.099999999999994</v>
      </c>
      <c r="BK39" s="83">
        <f t="shared" si="8"/>
        <v>0</v>
      </c>
      <c r="BL39" s="83">
        <f t="shared" si="9"/>
        <v>138.19999999999999</v>
      </c>
      <c r="BM39" s="80">
        <f t="shared" si="10"/>
        <v>69.099999999999994</v>
      </c>
      <c r="BN39" s="88" t="e">
        <f t="shared" si="35"/>
        <v>#DIV/0!</v>
      </c>
      <c r="BO39" s="6">
        <v>64</v>
      </c>
      <c r="BP39" s="29">
        <f t="shared" si="25"/>
        <v>-5.0999999999999943</v>
      </c>
    </row>
    <row r="40" spans="1:68" ht="0.75" hidden="1" customHeight="1" x14ac:dyDescent="0.3">
      <c r="A40" s="18" t="s">
        <v>53</v>
      </c>
      <c r="B40" s="28" t="s">
        <v>32</v>
      </c>
      <c r="C40" s="28" t="s">
        <v>33</v>
      </c>
      <c r="D40" s="9" t="s">
        <v>27</v>
      </c>
      <c r="E40" s="5"/>
      <c r="F40" s="5">
        <v>64.099999999999994</v>
      </c>
      <c r="G40" s="5"/>
      <c r="H40" s="13">
        <v>0</v>
      </c>
      <c r="I40" s="5"/>
      <c r="J40" s="6"/>
      <c r="K40" s="6"/>
      <c r="L40" s="4">
        <f t="shared" si="12"/>
        <v>-64.099999999999994</v>
      </c>
      <c r="M40" s="5"/>
      <c r="N40" s="13">
        <v>0</v>
      </c>
      <c r="O40" s="4">
        <f t="shared" si="31"/>
        <v>0</v>
      </c>
      <c r="P40" s="6" t="e">
        <f>O40-#REF!</f>
        <v>#REF!</v>
      </c>
      <c r="Q40" s="6" t="e">
        <f>P40-#REF!</f>
        <v>#REF!</v>
      </c>
      <c r="R40" s="6" t="e">
        <f>Q40-J40</f>
        <v>#REF!</v>
      </c>
      <c r="S40" s="4" t="e">
        <f t="shared" si="32"/>
        <v>#DIV/0!</v>
      </c>
      <c r="T40" s="4"/>
      <c r="U40" s="23"/>
      <c r="V40" s="22"/>
      <c r="W40" s="4">
        <f t="shared" si="13"/>
        <v>0</v>
      </c>
      <c r="X40" s="22"/>
      <c r="Y40" s="4"/>
      <c r="Z40" s="4"/>
      <c r="AA40" s="4"/>
      <c r="AB40" s="4"/>
      <c r="AC40" s="4" t="e">
        <f t="shared" si="40"/>
        <v>#DIV/0!</v>
      </c>
      <c r="AD40" s="4" t="e">
        <f t="shared" si="16"/>
        <v>#DIV/0!</v>
      </c>
      <c r="AE40" s="13">
        <v>0</v>
      </c>
      <c r="AF40" s="4"/>
      <c r="AG40" s="4"/>
      <c r="AH40" s="4"/>
      <c r="AI40" s="22"/>
      <c r="AJ40" s="22"/>
      <c r="AK40" s="20">
        <v>0</v>
      </c>
      <c r="AL40" s="23">
        <f t="shared" si="1"/>
        <v>0</v>
      </c>
      <c r="AM40" s="22">
        <f t="shared" si="17"/>
        <v>0</v>
      </c>
      <c r="AN40" s="22" t="e">
        <f t="shared" si="18"/>
        <v>#DIV/0!</v>
      </c>
      <c r="AO40" s="22" t="e">
        <f>Y40/#REF!*100</f>
        <v>#REF!</v>
      </c>
      <c r="AP40" s="22"/>
      <c r="AQ40" s="6">
        <f t="shared" si="19"/>
        <v>0</v>
      </c>
      <c r="AR40" s="6"/>
      <c r="AS40" s="6">
        <f t="shared" si="2"/>
        <v>0</v>
      </c>
      <c r="AT40" s="4">
        <f t="shared" si="21"/>
        <v>0</v>
      </c>
      <c r="AU40" s="22">
        <f t="shared" si="22"/>
        <v>0</v>
      </c>
      <c r="AV40" s="23">
        <v>0</v>
      </c>
      <c r="AW40" s="4">
        <v>0</v>
      </c>
      <c r="AX40" s="4">
        <f>AW40+BB40</f>
        <v>0</v>
      </c>
      <c r="AY40" s="63" t="e">
        <f>AX40/#REF!*100</f>
        <v>#REF!</v>
      </c>
      <c r="AZ40" s="63" t="e">
        <f t="shared" ref="AZ40:AZ46" si="41">AX40/AV40*100</f>
        <v>#DIV/0!</v>
      </c>
      <c r="BA40" s="22"/>
      <c r="BB40" s="66"/>
      <c r="BC40" s="65" t="e">
        <f t="shared" si="4"/>
        <v>#DIV/0!</v>
      </c>
      <c r="BD40" s="47"/>
      <c r="BE40" s="47"/>
      <c r="BF40" s="47"/>
      <c r="BG40" s="47"/>
      <c r="BH40" s="47"/>
      <c r="BO40" s="4">
        <f>BN40+BS40</f>
        <v>0</v>
      </c>
      <c r="BP40" s="29">
        <f t="shared" si="25"/>
        <v>0</v>
      </c>
    </row>
    <row r="41" spans="1:68" ht="15" hidden="1" customHeight="1" x14ac:dyDescent="0.3">
      <c r="A41" s="18" t="s">
        <v>54</v>
      </c>
      <c r="B41" s="28" t="s">
        <v>32</v>
      </c>
      <c r="C41" s="28" t="s">
        <v>33</v>
      </c>
      <c r="D41" s="9" t="s">
        <v>29</v>
      </c>
      <c r="E41" s="5"/>
      <c r="F41" s="5">
        <v>-67.900000000000006</v>
      </c>
      <c r="G41" s="5"/>
      <c r="H41" s="13">
        <v>0</v>
      </c>
      <c r="I41" s="5"/>
      <c r="J41" s="6">
        <v>-74.5</v>
      </c>
      <c r="K41" s="6"/>
      <c r="L41" s="4">
        <f t="shared" si="12"/>
        <v>-6.5999999999999943</v>
      </c>
      <c r="M41" s="5"/>
      <c r="N41" s="13">
        <v>0</v>
      </c>
      <c r="O41" s="4">
        <f t="shared" si="31"/>
        <v>0</v>
      </c>
      <c r="P41" s="6">
        <v>0</v>
      </c>
      <c r="Q41" s="6">
        <v>0</v>
      </c>
      <c r="R41" s="6">
        <v>0</v>
      </c>
      <c r="S41" s="4" t="e">
        <f t="shared" si="32"/>
        <v>#DIV/0!</v>
      </c>
      <c r="T41" s="4"/>
      <c r="U41" s="23"/>
      <c r="V41" s="22"/>
      <c r="W41" s="4">
        <f t="shared" si="13"/>
        <v>0</v>
      </c>
      <c r="X41" s="22"/>
      <c r="Y41" s="4"/>
      <c r="Z41" s="4">
        <v>-74.5</v>
      </c>
      <c r="AA41" s="4">
        <f t="shared" si="14"/>
        <v>0</v>
      </c>
      <c r="AB41" s="4"/>
      <c r="AC41" s="4" t="e">
        <f t="shared" si="40"/>
        <v>#DIV/0!</v>
      </c>
      <c r="AD41" s="4"/>
      <c r="AE41" s="13">
        <v>0</v>
      </c>
      <c r="AF41" s="4"/>
      <c r="AG41" s="4"/>
      <c r="AH41" s="4"/>
      <c r="AI41" s="22"/>
      <c r="AJ41" s="22"/>
      <c r="AK41" s="20">
        <v>0</v>
      </c>
      <c r="AL41" s="23">
        <f t="shared" si="1"/>
        <v>0</v>
      </c>
      <c r="AM41" s="22">
        <f t="shared" si="17"/>
        <v>0</v>
      </c>
      <c r="AN41" s="22"/>
      <c r="AO41" s="22" t="e">
        <f>Y41/#REF!*100</f>
        <v>#REF!</v>
      </c>
      <c r="AP41" s="22"/>
      <c r="AQ41" s="6">
        <f t="shared" si="19"/>
        <v>0</v>
      </c>
      <c r="AR41" s="6"/>
      <c r="AS41" s="6">
        <f t="shared" si="2"/>
        <v>74.5</v>
      </c>
      <c r="AT41" s="4">
        <f t="shared" si="21"/>
        <v>0</v>
      </c>
      <c r="AU41" s="22">
        <f t="shared" si="22"/>
        <v>0</v>
      </c>
      <c r="AV41" s="23"/>
      <c r="AW41" s="4">
        <v>0</v>
      </c>
      <c r="AX41" s="4">
        <f>AW41+BB41</f>
        <v>0</v>
      </c>
      <c r="AY41" s="63" t="e">
        <f>AX41/#REF!*100</f>
        <v>#REF!</v>
      </c>
      <c r="AZ41" s="63" t="e">
        <f t="shared" si="41"/>
        <v>#DIV/0!</v>
      </c>
      <c r="BA41" s="22"/>
      <c r="BB41" s="66"/>
      <c r="BC41" s="84" t="e">
        <f t="shared" si="4"/>
        <v>#DIV/0!</v>
      </c>
      <c r="BD41" s="47"/>
      <c r="BE41" s="47"/>
      <c r="BF41" s="47"/>
      <c r="BG41" s="47"/>
      <c r="BH41" s="47"/>
      <c r="BO41" s="4">
        <f>BN41+BS41</f>
        <v>0</v>
      </c>
      <c r="BP41" s="29">
        <f t="shared" si="25"/>
        <v>0</v>
      </c>
    </row>
    <row r="42" spans="1:68" ht="24" customHeight="1" x14ac:dyDescent="0.25">
      <c r="A42" s="17" t="s">
        <v>55</v>
      </c>
      <c r="B42" s="27" t="s">
        <v>32</v>
      </c>
      <c r="C42" s="27" t="s">
        <v>33</v>
      </c>
      <c r="D42" s="43" t="s">
        <v>12</v>
      </c>
      <c r="E42" s="4">
        <f>E44+E45+E46+E47</f>
        <v>427200.69999999995</v>
      </c>
      <c r="F42" s="4">
        <f>F44+F45+F46+F47</f>
        <v>478058.7</v>
      </c>
      <c r="G42" s="4">
        <f>G44+G45+G46+G47</f>
        <v>381875.69999999995</v>
      </c>
      <c r="H42" s="4" t="e">
        <f>H44+H45+H46+H47+#REF!+#REF!</f>
        <v>#REF!</v>
      </c>
      <c r="I42" s="4" t="e">
        <f>I44+I45+I46+I47+#REF!+#REF!</f>
        <v>#REF!</v>
      </c>
      <c r="J42" s="4" t="e">
        <f>J44+J45+J46+J47+#REF!+#REF!</f>
        <v>#REF!</v>
      </c>
      <c r="K42" s="4" t="e">
        <f>K44+K45+K46+K47+#REF!+#REF!</f>
        <v>#REF!</v>
      </c>
      <c r="L42" s="4" t="e">
        <f t="shared" si="12"/>
        <v>#REF!</v>
      </c>
      <c r="M42" s="4" t="e">
        <f>M44+M45+M46+M47+#REF!+#REF!</f>
        <v>#REF!</v>
      </c>
      <c r="N42" s="4" t="e">
        <f>N44+N45+N46+N47+#REF!+#REF!</f>
        <v>#REF!</v>
      </c>
      <c r="O42" s="4" t="e">
        <f t="shared" si="31"/>
        <v>#REF!</v>
      </c>
      <c r="P42" s="14"/>
      <c r="Q42" s="14"/>
      <c r="R42" s="14"/>
      <c r="S42" s="4" t="e">
        <f t="shared" si="32"/>
        <v>#REF!</v>
      </c>
      <c r="T42" s="4"/>
      <c r="U42" s="4" t="e">
        <f>U44+U45+U46+U47+#REF!+#REF!+#REF!</f>
        <v>#REF!</v>
      </c>
      <c r="V42" s="22" t="e">
        <f>V44+V45+V46+V47+#REF!+#REF!+#REF!</f>
        <v>#REF!</v>
      </c>
      <c r="W42" s="4" t="e">
        <f t="shared" si="13"/>
        <v>#REF!</v>
      </c>
      <c r="X42" s="22" t="e">
        <f>X44+X45+X46+X47+#REF!+#REF!+#REF!</f>
        <v>#REF!</v>
      </c>
      <c r="Y42" s="4" t="e">
        <f>Y44+Y45+Y46+Y47+#REF!+#REF!+#REF!+#REF!</f>
        <v>#REF!</v>
      </c>
      <c r="Z42" s="4" t="e">
        <f>Z44+Z45+Z46+Z47+#REF!+#REF!</f>
        <v>#REF!</v>
      </c>
      <c r="AA42" s="4" t="e">
        <f t="shared" si="14"/>
        <v>#REF!</v>
      </c>
      <c r="AB42" s="4" t="e">
        <f>Y42/N42*100</f>
        <v>#REF!</v>
      </c>
      <c r="AC42" s="4" t="e">
        <f t="shared" si="40"/>
        <v>#REF!</v>
      </c>
      <c r="AD42" s="4" t="e">
        <f t="shared" si="16"/>
        <v>#REF!</v>
      </c>
      <c r="AE42" s="4" t="e">
        <f>AE44+AE45+AE46+AE47+#REF!+#REF!</f>
        <v>#REF!</v>
      </c>
      <c r="AF42" s="4"/>
      <c r="AG42" s="4"/>
      <c r="AH42" s="4"/>
      <c r="AI42" s="4" t="e">
        <f>AI44+AI45+AI46+AI47+#REF!+#REF!+#REF!</f>
        <v>#REF!</v>
      </c>
      <c r="AJ42" s="22" t="e">
        <f>AJ44+AJ45+AJ46+AJ47+#REF!+#REF!+#REF!</f>
        <v>#REF!</v>
      </c>
      <c r="AK42" s="4" t="e">
        <f>AK44+AK45+AK46+AK47+#REF!+#REF!+#REF!</f>
        <v>#REF!</v>
      </c>
      <c r="AL42" s="22" t="e">
        <f t="shared" si="1"/>
        <v>#REF!</v>
      </c>
      <c r="AM42" s="22" t="e">
        <f t="shared" si="17"/>
        <v>#REF!</v>
      </c>
      <c r="AN42" s="22" t="e">
        <f t="shared" si="18"/>
        <v>#REF!</v>
      </c>
      <c r="AO42" s="22" t="e">
        <f>Y42/#REF!*100</f>
        <v>#REF!</v>
      </c>
      <c r="AP42" s="22" t="e">
        <f>AP44+AP45+AP46+AP47+#REF!+#REF!+#REF!</f>
        <v>#REF!</v>
      </c>
      <c r="AQ42" s="4" t="e">
        <f t="shared" si="19"/>
        <v>#REF!</v>
      </c>
      <c r="AR42" s="4" t="e">
        <f t="shared" ref="AR42:AR50" si="42">AP42-AI42</f>
        <v>#REF!</v>
      </c>
      <c r="AS42" s="4" t="e">
        <f t="shared" si="2"/>
        <v>#REF!</v>
      </c>
      <c r="AT42" s="4" t="e">
        <f t="shared" si="21"/>
        <v>#REF!</v>
      </c>
      <c r="AU42" s="22" t="e">
        <f t="shared" si="22"/>
        <v>#REF!</v>
      </c>
      <c r="AV42" s="67">
        <f>AV43+AV44+AV45+AV46+AV48+AV50</f>
        <v>460513</v>
      </c>
      <c r="AW42" s="67">
        <f>AW43+AW44+AW45+AW46+AW48+AW50</f>
        <v>366908.39999999997</v>
      </c>
      <c r="AX42" s="67">
        <f>AX43+AX44+AX45+AX46+AX48+AX50</f>
        <v>454984.5</v>
      </c>
      <c r="AY42" s="63" t="e">
        <f>AX42/#REF!*100</f>
        <v>#REF!</v>
      </c>
      <c r="AZ42" s="63">
        <f t="shared" si="41"/>
        <v>98.799491002425555</v>
      </c>
      <c r="BA42" s="68">
        <f>BA43+BA44+BA45+BA46+BA48+BA50</f>
        <v>0</v>
      </c>
      <c r="BB42" s="69">
        <f>BB43+BB44+BB45+BB46+BB48+BB50</f>
        <v>88076.1</v>
      </c>
      <c r="BC42" s="62"/>
      <c r="BD42" s="48"/>
      <c r="BE42" s="48"/>
      <c r="BF42" s="48"/>
      <c r="BG42" s="48"/>
      <c r="BH42" s="54"/>
      <c r="BI42" s="3"/>
      <c r="BJ42" s="3"/>
      <c r="BO42" s="67">
        <f>BO43+BO44+BO45+BO46+BO48+BO50</f>
        <v>0</v>
      </c>
      <c r="BP42" s="49">
        <f t="shared" si="25"/>
        <v>-454984.5</v>
      </c>
    </row>
    <row r="43" spans="1:68" ht="20.25" customHeight="1" x14ac:dyDescent="0.25">
      <c r="A43" s="18" t="s">
        <v>123</v>
      </c>
      <c r="B43" s="28" t="s">
        <v>32</v>
      </c>
      <c r="C43" s="28" t="s">
        <v>56</v>
      </c>
      <c r="D43" s="35" t="s">
        <v>124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14"/>
      <c r="Q43" s="14"/>
      <c r="R43" s="14"/>
      <c r="S43" s="4"/>
      <c r="T43" s="4"/>
      <c r="U43" s="22"/>
      <c r="V43" s="22"/>
      <c r="W43" s="4"/>
      <c r="X43" s="22"/>
      <c r="Y43" s="22"/>
      <c r="Z43" s="4"/>
      <c r="AA43" s="4"/>
      <c r="AB43" s="4"/>
      <c r="AC43" s="4"/>
      <c r="AD43" s="4"/>
      <c r="AE43" s="4"/>
      <c r="AF43" s="4"/>
      <c r="AG43" s="4"/>
      <c r="AH43" s="4"/>
      <c r="AI43" s="22"/>
      <c r="AJ43" s="22"/>
      <c r="AK43" s="22"/>
      <c r="AL43" s="22"/>
      <c r="AM43" s="22"/>
      <c r="AN43" s="22"/>
      <c r="AO43" s="22"/>
      <c r="AP43" s="22"/>
      <c r="AQ43" s="4"/>
      <c r="AR43" s="4"/>
      <c r="AS43" s="4"/>
      <c r="AT43" s="4"/>
      <c r="AU43" s="22"/>
      <c r="AV43" s="70">
        <v>55859.6</v>
      </c>
      <c r="AW43" s="6">
        <v>32066.6</v>
      </c>
      <c r="AX43" s="6">
        <f>AW43+BB43</f>
        <v>55461.1</v>
      </c>
      <c r="AY43" s="60" t="e">
        <f>AX43/#REF!*100</f>
        <v>#REF!</v>
      </c>
      <c r="AZ43" s="60">
        <f t="shared" si="41"/>
        <v>99.286604272139428</v>
      </c>
      <c r="BA43" s="71"/>
      <c r="BB43" s="72">
        <v>23394.5</v>
      </c>
      <c r="BC43" s="62"/>
      <c r="BD43" s="48"/>
      <c r="BE43" s="48"/>
      <c r="BF43" s="48"/>
      <c r="BG43" s="48"/>
      <c r="BH43" s="48"/>
      <c r="BI43" s="3"/>
      <c r="BJ43" s="3"/>
      <c r="BO43" s="6">
        <f>BN43+BS43</f>
        <v>0</v>
      </c>
      <c r="BP43" s="29">
        <f t="shared" si="25"/>
        <v>-55461.1</v>
      </c>
    </row>
    <row r="44" spans="1:68" ht="28.5" customHeight="1" x14ac:dyDescent="0.25">
      <c r="A44" s="18" t="s">
        <v>57</v>
      </c>
      <c r="B44" s="28" t="s">
        <v>32</v>
      </c>
      <c r="C44" s="28" t="s">
        <v>56</v>
      </c>
      <c r="D44" s="7" t="s">
        <v>114</v>
      </c>
      <c r="E44" s="6">
        <v>63667</v>
      </c>
      <c r="F44" s="6">
        <v>123550.9</v>
      </c>
      <c r="G44" s="6">
        <v>101212.1</v>
      </c>
      <c r="H44" s="6">
        <v>123654.2</v>
      </c>
      <c r="I44" s="6">
        <f>J44-G44</f>
        <v>22442.099999999991</v>
      </c>
      <c r="J44" s="11">
        <v>123654.2</v>
      </c>
      <c r="K44" s="11">
        <v>108975.3</v>
      </c>
      <c r="L44" s="4">
        <f t="shared" si="12"/>
        <v>103.30000000000291</v>
      </c>
      <c r="M44" s="6">
        <v>37964.199999999997</v>
      </c>
      <c r="N44" s="6">
        <v>109729.2</v>
      </c>
      <c r="O44" s="4">
        <f t="shared" si="31"/>
        <v>-13925</v>
      </c>
      <c r="P44" s="14"/>
      <c r="Q44" s="14"/>
      <c r="R44" s="14"/>
      <c r="S44" s="4">
        <f t="shared" si="32"/>
        <v>289.03335247417306</v>
      </c>
      <c r="T44" s="4"/>
      <c r="U44" s="23">
        <v>109729.2</v>
      </c>
      <c r="V44" s="23">
        <v>130814.6</v>
      </c>
      <c r="W44" s="4">
        <f t="shared" si="13"/>
        <v>21085.400000000009</v>
      </c>
      <c r="X44" s="23">
        <v>130814.6</v>
      </c>
      <c r="Y44" s="23">
        <v>130814.6</v>
      </c>
      <c r="Z44" s="6">
        <v>86629.9</v>
      </c>
      <c r="AA44" s="4">
        <f t="shared" si="14"/>
        <v>151.00398361304818</v>
      </c>
      <c r="AB44" s="6">
        <f>Y44/N44*100</f>
        <v>119.21585138686876</v>
      </c>
      <c r="AC44" s="4">
        <f t="shared" si="40"/>
        <v>344.57357194409474</v>
      </c>
      <c r="AD44" s="4">
        <f t="shared" si="16"/>
        <v>100</v>
      </c>
      <c r="AE44" s="6">
        <v>109729.2</v>
      </c>
      <c r="AF44" s="4"/>
      <c r="AG44" s="4"/>
      <c r="AH44" s="4"/>
      <c r="AI44" s="23">
        <v>130814.6</v>
      </c>
      <c r="AJ44" s="23">
        <v>120214.6</v>
      </c>
      <c r="AK44" s="23">
        <v>109729.2</v>
      </c>
      <c r="AL44" s="23">
        <f t="shared" si="1"/>
        <v>0</v>
      </c>
      <c r="AM44" s="22">
        <f t="shared" si="17"/>
        <v>0</v>
      </c>
      <c r="AN44" s="22">
        <f t="shared" si="18"/>
        <v>100</v>
      </c>
      <c r="AO44" s="22" t="e">
        <f>Y44/#REF!*100</f>
        <v>#REF!</v>
      </c>
      <c r="AP44" s="23">
        <v>130814.6</v>
      </c>
      <c r="AQ44" s="6">
        <f t="shared" si="19"/>
        <v>0</v>
      </c>
      <c r="AR44" s="4">
        <f t="shared" si="42"/>
        <v>0</v>
      </c>
      <c r="AS44" s="6">
        <f t="shared" si="2"/>
        <v>-13925</v>
      </c>
      <c r="AT44" s="4">
        <f t="shared" si="21"/>
        <v>21085.400000000009</v>
      </c>
      <c r="AU44" s="22">
        <f t="shared" si="22"/>
        <v>0</v>
      </c>
      <c r="AV44" s="70">
        <v>90657.5</v>
      </c>
      <c r="AW44" s="6">
        <v>72208.800000000003</v>
      </c>
      <c r="AX44" s="6">
        <f>AW44+BB44</f>
        <v>109979.20000000001</v>
      </c>
      <c r="AY44" s="60" t="e">
        <f>AX44/#REF!*100</f>
        <v>#REF!</v>
      </c>
      <c r="AZ44" s="60">
        <f t="shared" si="41"/>
        <v>121.31285332156745</v>
      </c>
      <c r="BA44" s="71"/>
      <c r="BB44" s="72">
        <v>37770.400000000001</v>
      </c>
      <c r="BC44" s="62"/>
      <c r="BD44" s="48"/>
      <c r="BE44" s="48"/>
      <c r="BF44" s="48"/>
      <c r="BG44" s="48"/>
      <c r="BH44" s="48"/>
      <c r="BI44" s="3"/>
      <c r="BJ44" s="3"/>
      <c r="BO44" s="6">
        <f>BN44+BS44</f>
        <v>0</v>
      </c>
      <c r="BP44" s="29">
        <f t="shared" si="25"/>
        <v>-109979.20000000001</v>
      </c>
    </row>
    <row r="45" spans="1:68" ht="20.25" customHeight="1" x14ac:dyDescent="0.25">
      <c r="A45" s="18" t="s">
        <v>58</v>
      </c>
      <c r="B45" s="28" t="s">
        <v>32</v>
      </c>
      <c r="C45" s="28" t="s">
        <v>56</v>
      </c>
      <c r="D45" s="10" t="s">
        <v>17</v>
      </c>
      <c r="E45" s="6">
        <v>85783.4</v>
      </c>
      <c r="F45" s="6">
        <v>40830.300000000003</v>
      </c>
      <c r="G45" s="6">
        <v>25782.6</v>
      </c>
      <c r="H45" s="6">
        <v>33278</v>
      </c>
      <c r="I45" s="6">
        <f>J45-G45</f>
        <v>7495.4000000000015</v>
      </c>
      <c r="J45" s="11">
        <v>33278</v>
      </c>
      <c r="K45" s="11">
        <v>36348.1</v>
      </c>
      <c r="L45" s="4">
        <f t="shared" si="12"/>
        <v>-7552.3000000000029</v>
      </c>
      <c r="M45" s="6">
        <v>5718.4</v>
      </c>
      <c r="N45" s="6">
        <v>109033.7</v>
      </c>
      <c r="O45" s="4">
        <f t="shared" si="31"/>
        <v>75755.7</v>
      </c>
      <c r="P45" s="14"/>
      <c r="Q45" s="14"/>
      <c r="R45" s="14"/>
      <c r="S45" s="4">
        <f t="shared" si="32"/>
        <v>1906.7169138220481</v>
      </c>
      <c r="T45" s="4"/>
      <c r="U45" s="23">
        <v>113530.3</v>
      </c>
      <c r="V45" s="23">
        <v>99324.1</v>
      </c>
      <c r="W45" s="4">
        <f t="shared" si="13"/>
        <v>-14206.199999999997</v>
      </c>
      <c r="X45" s="23">
        <v>98170.1</v>
      </c>
      <c r="Y45" s="6">
        <v>97438.2</v>
      </c>
      <c r="Z45" s="6">
        <v>24973.4</v>
      </c>
      <c r="AA45" s="4">
        <f t="shared" si="14"/>
        <v>390.16793868676268</v>
      </c>
      <c r="AB45" s="6">
        <f>Y45/N45*100</f>
        <v>89.365214607960652</v>
      </c>
      <c r="AC45" s="4">
        <f t="shared" si="40"/>
        <v>1703.9416620033578</v>
      </c>
      <c r="AD45" s="4">
        <f t="shared" si="16"/>
        <v>98.10126646000316</v>
      </c>
      <c r="AE45" s="6">
        <v>111926</v>
      </c>
      <c r="AF45" s="4"/>
      <c r="AG45" s="4"/>
      <c r="AH45" s="4"/>
      <c r="AI45" s="23">
        <v>99324.1</v>
      </c>
      <c r="AJ45" s="23">
        <v>100686.3</v>
      </c>
      <c r="AK45" s="23">
        <v>109033.7</v>
      </c>
      <c r="AL45" s="23">
        <f t="shared" si="1"/>
        <v>0</v>
      </c>
      <c r="AM45" s="22">
        <f t="shared" si="17"/>
        <v>-731.90000000000873</v>
      </c>
      <c r="AN45" s="22">
        <f t="shared" si="18"/>
        <v>99.25445731439612</v>
      </c>
      <c r="AO45" s="22" t="e">
        <f>Y45/#REF!*100</f>
        <v>#REF!</v>
      </c>
      <c r="AP45" s="23">
        <v>98170.1</v>
      </c>
      <c r="AQ45" s="6">
        <f t="shared" si="19"/>
        <v>2892.3000000000029</v>
      </c>
      <c r="AR45" s="4">
        <f t="shared" si="42"/>
        <v>-1154</v>
      </c>
      <c r="AS45" s="6">
        <f t="shared" si="2"/>
        <v>75755.7</v>
      </c>
      <c r="AT45" s="4">
        <f t="shared" si="21"/>
        <v>-10863.599999999991</v>
      </c>
      <c r="AU45" s="22">
        <f t="shared" si="22"/>
        <v>-731.90000000000873</v>
      </c>
      <c r="AV45" s="70">
        <v>300301.40000000002</v>
      </c>
      <c r="AW45" s="6">
        <v>252302</v>
      </c>
      <c r="AX45" s="6">
        <f>AW45+BB45</f>
        <v>277097.09999999998</v>
      </c>
      <c r="AY45" s="60" t="e">
        <f>AX45/#REF!*100</f>
        <v>#REF!</v>
      </c>
      <c r="AZ45" s="60">
        <f t="shared" si="41"/>
        <v>92.272996396287184</v>
      </c>
      <c r="BA45" s="71"/>
      <c r="BB45" s="72">
        <v>24795.1</v>
      </c>
      <c r="BC45" s="62"/>
      <c r="BD45" s="48"/>
      <c r="BE45" s="48"/>
      <c r="BF45" s="48"/>
      <c r="BG45" s="48"/>
      <c r="BH45" s="48"/>
      <c r="BI45" s="3"/>
      <c r="BJ45" s="3"/>
      <c r="BO45" s="6">
        <f>BN45+BS45</f>
        <v>0</v>
      </c>
      <c r="BP45" s="29">
        <f t="shared" si="25"/>
        <v>-277097.09999999998</v>
      </c>
    </row>
    <row r="46" spans="1:68" ht="31.5" customHeight="1" x14ac:dyDescent="0.25">
      <c r="A46" s="18" t="s">
        <v>120</v>
      </c>
      <c r="B46" s="28" t="s">
        <v>32</v>
      </c>
      <c r="C46" s="28" t="s">
        <v>56</v>
      </c>
      <c r="D46" s="10" t="s">
        <v>139</v>
      </c>
      <c r="E46" s="6">
        <v>270250.3</v>
      </c>
      <c r="F46" s="6">
        <v>308073.8</v>
      </c>
      <c r="G46" s="6">
        <v>249836.4</v>
      </c>
      <c r="H46" s="6">
        <v>405040</v>
      </c>
      <c r="I46" s="6">
        <f>J46-G46</f>
        <v>155203.6</v>
      </c>
      <c r="J46" s="11">
        <v>405040</v>
      </c>
      <c r="K46" s="11">
        <v>341938.8</v>
      </c>
      <c r="L46" s="4">
        <f t="shared" si="12"/>
        <v>96966.200000000012</v>
      </c>
      <c r="M46" s="6">
        <v>132365.29999999999</v>
      </c>
      <c r="N46" s="6">
        <f>279913.2+2137+530.1-490</f>
        <v>282090.3</v>
      </c>
      <c r="O46" s="4">
        <f t="shared" si="31"/>
        <v>-122949.70000000001</v>
      </c>
      <c r="P46" s="14"/>
      <c r="Q46" s="14"/>
      <c r="R46" s="14"/>
      <c r="S46" s="4">
        <f t="shared" si="32"/>
        <v>213.11499312886383</v>
      </c>
      <c r="T46" s="4"/>
      <c r="U46" s="6">
        <v>306892.59999999998</v>
      </c>
      <c r="V46" s="23">
        <v>323418.7</v>
      </c>
      <c r="W46" s="4">
        <f t="shared" si="13"/>
        <v>16526.100000000035</v>
      </c>
      <c r="X46" s="23">
        <v>341711.2</v>
      </c>
      <c r="Y46" s="6">
        <v>339161.1</v>
      </c>
      <c r="Z46" s="6">
        <v>350037.1</v>
      </c>
      <c r="AA46" s="4">
        <f t="shared" si="14"/>
        <v>96.892900781088628</v>
      </c>
      <c r="AB46" s="6">
        <f>Y46/N46*100</f>
        <v>120.23139398979687</v>
      </c>
      <c r="AC46" s="4">
        <f t="shared" si="40"/>
        <v>256.23112704009287</v>
      </c>
      <c r="AD46" s="4">
        <f t="shared" si="16"/>
        <v>104.86749838522013</v>
      </c>
      <c r="AE46" s="6">
        <v>291523.09999999998</v>
      </c>
      <c r="AF46" s="4"/>
      <c r="AG46" s="4"/>
      <c r="AH46" s="4"/>
      <c r="AI46" s="23">
        <v>323418.7</v>
      </c>
      <c r="AJ46" s="23">
        <v>306566.59999999998</v>
      </c>
      <c r="AK46" s="6">
        <v>282090.3</v>
      </c>
      <c r="AL46" s="23">
        <f t="shared" si="1"/>
        <v>0</v>
      </c>
      <c r="AM46" s="22">
        <f t="shared" si="17"/>
        <v>-2550.1000000000349</v>
      </c>
      <c r="AN46" s="22">
        <f t="shared" si="18"/>
        <v>99.253726538667735</v>
      </c>
      <c r="AO46" s="22" t="e">
        <f>Y46/#REF!*100</f>
        <v>#REF!</v>
      </c>
      <c r="AP46" s="23">
        <v>341711.2</v>
      </c>
      <c r="AQ46" s="6">
        <f t="shared" si="19"/>
        <v>9432.7999999999884</v>
      </c>
      <c r="AR46" s="4">
        <f t="shared" si="42"/>
        <v>18292.5</v>
      </c>
      <c r="AS46" s="6">
        <f t="shared" si="2"/>
        <v>-122949.70000000001</v>
      </c>
      <c r="AT46" s="4">
        <f t="shared" si="21"/>
        <v>59620.900000000023</v>
      </c>
      <c r="AU46" s="22">
        <f t="shared" si="22"/>
        <v>-2550.1000000000349</v>
      </c>
      <c r="AV46" s="70">
        <v>13694.5</v>
      </c>
      <c r="AW46" s="6">
        <v>9871.6</v>
      </c>
      <c r="AX46" s="6">
        <f>AW46+BB46</f>
        <v>11987.7</v>
      </c>
      <c r="AY46" s="60" t="e">
        <f>AX46/#REF!*100</f>
        <v>#REF!</v>
      </c>
      <c r="AZ46" s="60">
        <f t="shared" si="41"/>
        <v>87.536602285589112</v>
      </c>
      <c r="BA46" s="71"/>
      <c r="BB46" s="72">
        <v>2116.1</v>
      </c>
      <c r="BC46" s="62"/>
      <c r="BD46" s="48"/>
      <c r="BE46" s="48"/>
      <c r="BF46" s="48"/>
      <c r="BG46" s="48"/>
      <c r="BH46" s="48"/>
      <c r="BI46" s="3"/>
      <c r="BJ46" s="3"/>
      <c r="BO46" s="6">
        <f>BN46+BS46</f>
        <v>0</v>
      </c>
      <c r="BP46" s="29">
        <f t="shared" si="25"/>
        <v>-11987.7</v>
      </c>
    </row>
    <row r="47" spans="1:68" ht="20.25" customHeight="1" x14ac:dyDescent="0.3">
      <c r="A47" s="18" t="s">
        <v>133</v>
      </c>
      <c r="B47" s="28" t="s">
        <v>32</v>
      </c>
      <c r="C47" s="28" t="s">
        <v>56</v>
      </c>
      <c r="D47" s="7" t="s">
        <v>135</v>
      </c>
      <c r="E47" s="6">
        <v>7500</v>
      </c>
      <c r="F47" s="6">
        <v>5603.7</v>
      </c>
      <c r="G47" s="6">
        <v>5044.6000000000004</v>
      </c>
      <c r="H47" s="6">
        <v>5383.5</v>
      </c>
      <c r="I47" s="6">
        <f>J47-G47</f>
        <v>338.89999999999964</v>
      </c>
      <c r="J47" s="6">
        <v>5383.5</v>
      </c>
      <c r="K47" s="6">
        <v>5383.6</v>
      </c>
      <c r="L47" s="4">
        <f t="shared" si="12"/>
        <v>-220.19999999999982</v>
      </c>
      <c r="M47" s="6">
        <v>1697.1</v>
      </c>
      <c r="N47" s="6">
        <v>6244.2</v>
      </c>
      <c r="O47" s="4">
        <f t="shared" si="31"/>
        <v>860.69999999999982</v>
      </c>
      <c r="P47" s="14"/>
      <c r="Q47" s="14"/>
      <c r="R47" s="14"/>
      <c r="S47" s="4">
        <f t="shared" si="32"/>
        <v>367.9335336750928</v>
      </c>
      <c r="T47" s="4"/>
      <c r="U47" s="6">
        <v>6197.5</v>
      </c>
      <c r="V47" s="23">
        <v>6197.5</v>
      </c>
      <c r="W47" s="4">
        <f t="shared" si="13"/>
        <v>0</v>
      </c>
      <c r="X47" s="23">
        <v>6197.5</v>
      </c>
      <c r="Y47" s="6">
        <v>6197.5</v>
      </c>
      <c r="Z47" s="6">
        <v>4542.3999999999996</v>
      </c>
      <c r="AA47" s="4">
        <f t="shared" si="14"/>
        <v>136.43668545262418</v>
      </c>
      <c r="AB47" s="6">
        <f>Y47/N47*100</f>
        <v>99.252105954325614</v>
      </c>
      <c r="AC47" s="4">
        <f t="shared" si="40"/>
        <v>365.18178068469746</v>
      </c>
      <c r="AD47" s="4">
        <f t="shared" si="16"/>
        <v>100</v>
      </c>
      <c r="AE47" s="6">
        <v>6197.5</v>
      </c>
      <c r="AF47" s="4"/>
      <c r="AG47" s="4"/>
      <c r="AH47" s="4"/>
      <c r="AI47" s="23">
        <v>6197.5</v>
      </c>
      <c r="AJ47" s="23">
        <v>6197.5</v>
      </c>
      <c r="AK47" s="6">
        <v>6244.2</v>
      </c>
      <c r="AL47" s="23">
        <f t="shared" si="1"/>
        <v>0</v>
      </c>
      <c r="AM47" s="22">
        <f t="shared" si="17"/>
        <v>0</v>
      </c>
      <c r="AN47" s="22">
        <f t="shared" si="18"/>
        <v>100</v>
      </c>
      <c r="AO47" s="22" t="e">
        <f>Y47/#REF!*100</f>
        <v>#REF!</v>
      </c>
      <c r="AP47" s="23">
        <v>6197.5</v>
      </c>
      <c r="AQ47" s="6">
        <f t="shared" si="19"/>
        <v>-46.699999999999818</v>
      </c>
      <c r="AR47" s="4">
        <f t="shared" si="42"/>
        <v>0</v>
      </c>
      <c r="AS47" s="6">
        <f t="shared" si="2"/>
        <v>860.69999999999982</v>
      </c>
      <c r="AT47" s="4">
        <f t="shared" si="21"/>
        <v>-46.699999999999818</v>
      </c>
      <c r="AU47" s="22">
        <f t="shared" si="22"/>
        <v>0</v>
      </c>
      <c r="AV47" s="70"/>
      <c r="AW47" s="6"/>
      <c r="AX47" s="6"/>
      <c r="AY47" s="63"/>
      <c r="AZ47" s="60"/>
      <c r="BA47" s="71"/>
      <c r="BB47" s="72">
        <v>0</v>
      </c>
      <c r="BC47" s="65"/>
      <c r="BD47" s="48"/>
      <c r="BE47" s="48"/>
      <c r="BF47" s="48"/>
      <c r="BG47" s="48"/>
      <c r="BH47" s="48"/>
      <c r="BI47" s="3"/>
      <c r="BJ47" s="3"/>
      <c r="BO47" s="6"/>
      <c r="BP47" s="29">
        <f t="shared" si="25"/>
        <v>0</v>
      </c>
    </row>
    <row r="48" spans="1:68" ht="17.25" x14ac:dyDescent="0.3">
      <c r="A48" s="18" t="s">
        <v>121</v>
      </c>
      <c r="B48" s="28"/>
      <c r="C48" s="28"/>
      <c r="D48" s="7" t="s">
        <v>122</v>
      </c>
      <c r="E48" s="6">
        <v>7500</v>
      </c>
      <c r="F48" s="6">
        <v>5603.7</v>
      </c>
      <c r="G48" s="6">
        <v>5044.6000000000004</v>
      </c>
      <c r="H48" s="6">
        <v>5383.5</v>
      </c>
      <c r="I48" s="6">
        <f>J48-G48</f>
        <v>338.89999999999964</v>
      </c>
      <c r="J48" s="6">
        <v>5383.5</v>
      </c>
      <c r="K48" s="6">
        <v>5383.6</v>
      </c>
      <c r="L48" s="4">
        <f>J48-F48</f>
        <v>-220.19999999999982</v>
      </c>
      <c r="M48" s="6">
        <v>1697.1</v>
      </c>
      <c r="N48" s="6">
        <v>6244.2</v>
      </c>
      <c r="O48" s="4">
        <f>N48-H48</f>
        <v>860.69999999999982</v>
      </c>
      <c r="P48" s="14"/>
      <c r="Q48" s="14"/>
      <c r="R48" s="14"/>
      <c r="S48" s="4">
        <f>N48/M48*100</f>
        <v>367.9335336750928</v>
      </c>
      <c r="T48" s="4"/>
      <c r="U48" s="6">
        <v>6197.5</v>
      </c>
      <c r="V48" s="23">
        <v>6197.5</v>
      </c>
      <c r="W48" s="4">
        <f>V48-U48</f>
        <v>0</v>
      </c>
      <c r="X48" s="23">
        <v>6197.5</v>
      </c>
      <c r="Y48" s="6">
        <v>6197.5</v>
      </c>
      <c r="Z48" s="6">
        <v>4542.3999999999996</v>
      </c>
      <c r="AA48" s="4">
        <f>Y48/Z48*100</f>
        <v>136.43668545262418</v>
      </c>
      <c r="AB48" s="6">
        <f>Y48/N48*100</f>
        <v>99.252105954325614</v>
      </c>
      <c r="AC48" s="4">
        <f>Y48/M48*100</f>
        <v>365.18178068469746</v>
      </c>
      <c r="AD48" s="4">
        <f>Y48/V48*100</f>
        <v>100</v>
      </c>
      <c r="AE48" s="6">
        <v>6197.5</v>
      </c>
      <c r="AF48" s="4"/>
      <c r="AG48" s="4"/>
      <c r="AH48" s="4"/>
      <c r="AI48" s="23">
        <v>6197.5</v>
      </c>
      <c r="AJ48" s="23">
        <v>6197.5</v>
      </c>
      <c r="AK48" s="6">
        <v>6244.2</v>
      </c>
      <c r="AL48" s="23">
        <f>AK48-N48</f>
        <v>0</v>
      </c>
      <c r="AM48" s="22">
        <f>Y48-X48</f>
        <v>0</v>
      </c>
      <c r="AN48" s="22">
        <f>Y48/X48*100</f>
        <v>100</v>
      </c>
      <c r="AO48" s="22" t="e">
        <f>Y48/#REF!*100</f>
        <v>#REF!</v>
      </c>
      <c r="AP48" s="23">
        <v>6197.5</v>
      </c>
      <c r="AQ48" s="6">
        <f>AE48-AK48</f>
        <v>-46.699999999999818</v>
      </c>
      <c r="AR48" s="4">
        <f>AP48-AI48</f>
        <v>0</v>
      </c>
      <c r="AS48" s="6">
        <f>AK48-J48</f>
        <v>860.69999999999982</v>
      </c>
      <c r="AT48" s="4">
        <f>AP48-N48</f>
        <v>-46.699999999999818</v>
      </c>
      <c r="AU48" s="22">
        <f>Y48-AP48</f>
        <v>0</v>
      </c>
      <c r="AV48" s="70"/>
      <c r="AW48" s="6">
        <v>807.6</v>
      </c>
      <c r="AX48" s="6">
        <f>AW48+BB48</f>
        <v>807.6</v>
      </c>
      <c r="AY48" s="63"/>
      <c r="AZ48" s="60"/>
      <c r="BA48" s="70"/>
      <c r="BB48" s="72">
        <v>0</v>
      </c>
      <c r="BC48" s="65"/>
      <c r="BD48" s="48"/>
      <c r="BE48" s="48"/>
      <c r="BF48" s="48"/>
      <c r="BG48" s="48"/>
      <c r="BH48" s="48"/>
      <c r="BI48" s="3"/>
      <c r="BJ48" s="3"/>
      <c r="BO48" s="6">
        <f>BN48+BS48</f>
        <v>0</v>
      </c>
      <c r="BP48" s="29">
        <f t="shared" si="25"/>
        <v>-807.6</v>
      </c>
    </row>
    <row r="49" spans="1:68" ht="27" x14ac:dyDescent="0.3">
      <c r="A49" s="19" t="s">
        <v>134</v>
      </c>
      <c r="B49" s="28"/>
      <c r="C49" s="28"/>
      <c r="D49" s="7" t="s">
        <v>136</v>
      </c>
      <c r="E49" s="6"/>
      <c r="F49" s="6"/>
      <c r="G49" s="6"/>
      <c r="H49" s="6"/>
      <c r="I49" s="6"/>
      <c r="J49" s="6"/>
      <c r="K49" s="6"/>
      <c r="L49" s="4"/>
      <c r="M49" s="6"/>
      <c r="N49" s="6"/>
      <c r="O49" s="4"/>
      <c r="P49" s="14"/>
      <c r="Q49" s="14"/>
      <c r="R49" s="14"/>
      <c r="S49" s="4"/>
      <c r="T49" s="4"/>
      <c r="U49" s="23"/>
      <c r="V49" s="23"/>
      <c r="W49" s="4"/>
      <c r="X49" s="23"/>
      <c r="Y49" s="6"/>
      <c r="Z49" s="6"/>
      <c r="AA49" s="4"/>
      <c r="AB49" s="6"/>
      <c r="AC49" s="4"/>
      <c r="AD49" s="4"/>
      <c r="AE49" s="6"/>
      <c r="AF49" s="4"/>
      <c r="AG49" s="4"/>
      <c r="AH49" s="4"/>
      <c r="AI49" s="23"/>
      <c r="AJ49" s="23"/>
      <c r="AK49" s="23"/>
      <c r="AL49" s="23"/>
      <c r="AM49" s="22"/>
      <c r="AN49" s="22"/>
      <c r="AO49" s="22"/>
      <c r="AP49" s="23"/>
      <c r="AQ49" s="6"/>
      <c r="AR49" s="4"/>
      <c r="AS49" s="6"/>
      <c r="AT49" s="4"/>
      <c r="AU49" s="22"/>
      <c r="AV49" s="70"/>
      <c r="AW49" s="6"/>
      <c r="AX49" s="6"/>
      <c r="AY49" s="63"/>
      <c r="AZ49" s="60"/>
      <c r="BA49" s="70"/>
      <c r="BB49" s="72">
        <v>0</v>
      </c>
      <c r="BC49" s="65"/>
      <c r="BD49" s="48"/>
      <c r="BE49" s="48"/>
      <c r="BF49" s="48"/>
      <c r="BG49" s="48"/>
      <c r="BH49" s="48"/>
      <c r="BI49" s="3"/>
      <c r="BJ49" s="3"/>
      <c r="BO49" s="6"/>
      <c r="BP49" s="29">
        <f t="shared" si="25"/>
        <v>0</v>
      </c>
    </row>
    <row r="50" spans="1:68" ht="54" x14ac:dyDescent="0.3">
      <c r="A50" s="19" t="s">
        <v>102</v>
      </c>
      <c r="B50" s="26">
        <v>0</v>
      </c>
      <c r="C50" s="26">
        <v>151</v>
      </c>
      <c r="D50" s="7" t="s">
        <v>103</v>
      </c>
      <c r="E50" s="6"/>
      <c r="F50" s="6"/>
      <c r="G50" s="6"/>
      <c r="H50" s="6">
        <f>G50-C50</f>
        <v>-151</v>
      </c>
      <c r="I50" s="6"/>
      <c r="J50" s="6"/>
      <c r="K50" s="6"/>
      <c r="L50" s="4">
        <f t="shared" si="12"/>
        <v>0</v>
      </c>
      <c r="M50" s="6"/>
      <c r="N50" s="6">
        <f>K50-H50</f>
        <v>151</v>
      </c>
      <c r="O50" s="4">
        <f t="shared" si="31"/>
        <v>302</v>
      </c>
      <c r="P50" s="14"/>
      <c r="Q50" s="14"/>
      <c r="R50" s="14"/>
      <c r="S50" s="4">
        <f>N50/H50*100</f>
        <v>-100</v>
      </c>
      <c r="T50" s="4"/>
      <c r="U50" s="23"/>
      <c r="V50" s="23"/>
      <c r="W50" s="4">
        <f t="shared" si="13"/>
        <v>0</v>
      </c>
      <c r="X50" s="23"/>
      <c r="Y50" s="6"/>
      <c r="Z50" s="6"/>
      <c r="AA50" s="4" t="e">
        <f t="shared" si="14"/>
        <v>#DIV/0!</v>
      </c>
      <c r="AB50" s="4">
        <f>Y50/N50*100</f>
        <v>0</v>
      </c>
      <c r="AC50" s="4" t="e">
        <f t="shared" si="40"/>
        <v>#DIV/0!</v>
      </c>
      <c r="AD50" s="4" t="e">
        <f t="shared" si="16"/>
        <v>#DIV/0!</v>
      </c>
      <c r="AE50" s="6">
        <f>R50-O50</f>
        <v>-302</v>
      </c>
      <c r="AF50" s="4"/>
      <c r="AG50" s="4"/>
      <c r="AH50" s="4"/>
      <c r="AI50" s="23"/>
      <c r="AJ50" s="23"/>
      <c r="AK50" s="23"/>
      <c r="AL50" s="23">
        <f t="shared" si="1"/>
        <v>-151</v>
      </c>
      <c r="AM50" s="22">
        <f t="shared" si="17"/>
        <v>0</v>
      </c>
      <c r="AN50" s="22" t="e">
        <f t="shared" si="18"/>
        <v>#DIV/0!</v>
      </c>
      <c r="AO50" s="22" t="e">
        <f>Y50/#REF!*100</f>
        <v>#REF!</v>
      </c>
      <c r="AP50" s="23"/>
      <c r="AQ50" s="6">
        <f t="shared" si="19"/>
        <v>-302</v>
      </c>
      <c r="AR50" s="4">
        <f t="shared" si="42"/>
        <v>0</v>
      </c>
      <c r="AS50" s="6">
        <f t="shared" si="2"/>
        <v>0</v>
      </c>
      <c r="AT50" s="4">
        <f t="shared" si="21"/>
        <v>-151</v>
      </c>
      <c r="AU50" s="22">
        <f t="shared" si="22"/>
        <v>0</v>
      </c>
      <c r="AV50" s="70"/>
      <c r="AW50" s="6">
        <v>-348.2</v>
      </c>
      <c r="AX50" s="6">
        <f>AW50+BB50</f>
        <v>-348.2</v>
      </c>
      <c r="AY50" s="63"/>
      <c r="AZ50" s="60"/>
      <c r="BA50" s="70"/>
      <c r="BB50" s="72">
        <v>0</v>
      </c>
      <c r="BC50" s="65"/>
      <c r="BD50" s="48"/>
      <c r="BE50" s="48"/>
      <c r="BF50" s="48"/>
      <c r="BG50" s="48"/>
      <c r="BH50" s="29"/>
      <c r="BI50" s="3"/>
      <c r="BJ50" s="3"/>
      <c r="BO50" s="6">
        <f>BN50+BS50</f>
        <v>0</v>
      </c>
      <c r="BP50" s="29">
        <f t="shared" si="25"/>
        <v>348.2</v>
      </c>
    </row>
    <row r="51" spans="1:68" ht="17.25" x14ac:dyDescent="0.3">
      <c r="A51" s="3"/>
      <c r="B51" s="3"/>
      <c r="C51" s="3"/>
      <c r="D51" s="44" t="s">
        <v>125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67">
        <f>AV42+AV5</f>
        <v>726367.89999999991</v>
      </c>
      <c r="AW51" s="67">
        <f>AW42+AW5</f>
        <v>614304.5</v>
      </c>
      <c r="AX51" s="67">
        <f>AX42+AX5</f>
        <v>728658.60000000009</v>
      </c>
      <c r="AY51" s="63" t="e">
        <f>AX51/#REF!*100</f>
        <v>#REF!</v>
      </c>
      <c r="AZ51" s="63">
        <f>AX51/AV51*100</f>
        <v>100.31536360568801</v>
      </c>
      <c r="BA51" s="68">
        <f>BA42+BA5</f>
        <v>22653.3</v>
      </c>
      <c r="BB51" s="69">
        <f>BB42+BB5</f>
        <v>114350.3</v>
      </c>
      <c r="BC51" s="65"/>
      <c r="BD51" s="48"/>
      <c r="BE51" s="48"/>
      <c r="BF51" s="48"/>
      <c r="BG51" s="48"/>
      <c r="BH51" s="54"/>
      <c r="BI51" s="3"/>
      <c r="BJ51" s="3"/>
      <c r="BO51" s="67">
        <f>BO42+BO5</f>
        <v>271438.3</v>
      </c>
      <c r="BP51" s="49">
        <f t="shared" si="25"/>
        <v>-457220.3000000001</v>
      </c>
    </row>
    <row r="52" spans="1:68" x14ac:dyDescent="0.2">
      <c r="BA52" s="58"/>
      <c r="BB52" s="42">
        <v>6500</v>
      </c>
    </row>
    <row r="53" spans="1:68" x14ac:dyDescent="0.2">
      <c r="BB53" s="85">
        <f>BB51+BB52</f>
        <v>120850.3</v>
      </c>
    </row>
    <row r="54" spans="1:68" x14ac:dyDescent="0.2">
      <c r="BA54" s="58"/>
    </row>
  </sheetData>
  <mergeCells count="64">
    <mergeCell ref="A4:C4"/>
    <mergeCell ref="BB2:BB3"/>
    <mergeCell ref="BC2:BC3"/>
    <mergeCell ref="BD2:BD3"/>
    <mergeCell ref="AZ2:AZ3"/>
    <mergeCell ref="BA2:BA3"/>
    <mergeCell ref="AK2:AK3"/>
    <mergeCell ref="Z2:Z3"/>
    <mergeCell ref="AX2:AX3"/>
    <mergeCell ref="AY2:AY3"/>
    <mergeCell ref="G2:G3"/>
    <mergeCell ref="H2:H3"/>
    <mergeCell ref="I2:I3"/>
    <mergeCell ref="J2:J3"/>
    <mergeCell ref="A2:C3"/>
    <mergeCell ref="D2:D3"/>
    <mergeCell ref="AP2:AP3"/>
    <mergeCell ref="AQ2:AQ3"/>
    <mergeCell ref="BK2:BK3"/>
    <mergeCell ref="BM2:BM3"/>
    <mergeCell ref="AA2:AA3"/>
    <mergeCell ref="AB2:AB3"/>
    <mergeCell ref="AC2:AC3"/>
    <mergeCell ref="AD2:AD3"/>
    <mergeCell ref="BE2:BE3"/>
    <mergeCell ref="AU2:AU3"/>
    <mergeCell ref="AG2:AG3"/>
    <mergeCell ref="AH2:AH3"/>
    <mergeCell ref="AI2:AI3"/>
    <mergeCell ref="AJ2:AJ3"/>
    <mergeCell ref="AL2:AL3"/>
    <mergeCell ref="AR2:AR3"/>
    <mergeCell ref="V2:V3"/>
    <mergeCell ref="W2:W3"/>
    <mergeCell ref="BN2:BN3"/>
    <mergeCell ref="BG2:BG3"/>
    <mergeCell ref="BH2:BH3"/>
    <mergeCell ref="BJ2:BJ3"/>
    <mergeCell ref="AE2:AE3"/>
    <mergeCell ref="AF2:AF3"/>
    <mergeCell ref="BF2:BF3"/>
    <mergeCell ref="AV2:AV3"/>
    <mergeCell ref="AW2:AW3"/>
    <mergeCell ref="AS2:AS3"/>
    <mergeCell ref="AT2:AT3"/>
    <mergeCell ref="AM2:AM3"/>
    <mergeCell ref="AN2:AN3"/>
    <mergeCell ref="AO2:AO3"/>
    <mergeCell ref="X2:X3"/>
    <mergeCell ref="N2:N3"/>
    <mergeCell ref="O2:O3"/>
    <mergeCell ref="BP2:BP3"/>
    <mergeCell ref="A1:BP1"/>
    <mergeCell ref="P2:R2"/>
    <mergeCell ref="S2:S3"/>
    <mergeCell ref="T2:T3"/>
    <mergeCell ref="BO2:BO3"/>
    <mergeCell ref="K2:K3"/>
    <mergeCell ref="Y2:Y3"/>
    <mergeCell ref="L2:L3"/>
    <mergeCell ref="M2:M3"/>
    <mergeCell ref="E2:E3"/>
    <mergeCell ref="F2:F3"/>
    <mergeCell ref="U2:U3"/>
  </mergeCells>
  <phoneticPr fontId="2" type="noConversion"/>
  <pageMargins left="0.9055118110236221" right="0.11811023622047245" top="0.15748031496062992" bottom="0.15748031496062992" header="0" footer="0"/>
  <pageSetup paperSize="9" scale="74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в сравнении с первонач и уточн</vt:lpstr>
      <vt:lpstr>в сравнении с 2015 годом</vt:lpstr>
      <vt:lpstr>лист3</vt:lpstr>
      <vt:lpstr>'в сравнении с 2015 годом'!бЮДЖЕТ_2005_НОВ</vt:lpstr>
      <vt:lpstr>'в сравнении с первонач и уточн'!бЮДЖЕТ_2005_НОВ</vt:lpstr>
      <vt:lpstr>лист3!бЮДЖЕТ_2005_НОВ</vt:lpstr>
      <vt:lpstr>'в сравнении с 2015 годом'!бЮДЖЕТ_2005_НОВ.КЛ.</vt:lpstr>
      <vt:lpstr>'в сравнении с первонач и уточн'!бЮДЖЕТ_2005_НОВ.КЛ.</vt:lpstr>
      <vt:lpstr>лист3!бЮДЖЕТ_2005_НОВ.КЛ.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buh4</cp:lastModifiedBy>
  <cp:lastPrinted>2017-04-21T14:26:46Z</cp:lastPrinted>
  <dcterms:created xsi:type="dcterms:W3CDTF">2004-12-09T07:13:42Z</dcterms:created>
  <dcterms:modified xsi:type="dcterms:W3CDTF">2017-04-21T11:14:24Z</dcterms:modified>
</cp:coreProperties>
</file>