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ПРОЕКТ БЮДЖЕТА ОКРУГА НА 2023-2025гг отформатированно\Справочно\"/>
    </mc:Choice>
  </mc:AlternateContent>
  <bookViews>
    <workbookView xWindow="0" yWindow="0" windowWidth="28800" windowHeight="11730"/>
  </bookViews>
  <sheets>
    <sheet name="Лист1" sheetId="2" r:id="rId1"/>
  </sheets>
  <definedNames>
    <definedName name="_xlnm.Print_Titles" localSheetId="0">Лист1!$7:$7</definedName>
  </definedNames>
  <calcPr calcId="152511"/>
</workbook>
</file>

<file path=xl/calcChain.xml><?xml version="1.0" encoding="utf-8"?>
<calcChain xmlns="http://schemas.openxmlformats.org/spreadsheetml/2006/main">
  <c r="L24" i="2" l="1"/>
  <c r="L23" i="2"/>
  <c r="L22" i="2"/>
  <c r="J24" i="2"/>
  <c r="J23" i="2"/>
  <c r="J22" i="2"/>
  <c r="H24" i="2"/>
  <c r="H23" i="2"/>
  <c r="H22" i="2"/>
  <c r="L34" i="2"/>
  <c r="J34" i="2"/>
  <c r="H34" i="2"/>
  <c r="E53" i="2"/>
  <c r="E74" i="2"/>
  <c r="E90" i="2"/>
  <c r="K90" i="2" l="1"/>
  <c r="I90" i="2"/>
  <c r="G90" i="2"/>
  <c r="F90" i="2"/>
  <c r="L89" i="2"/>
  <c r="J89" i="2"/>
  <c r="H89" i="2"/>
  <c r="L84" i="2"/>
  <c r="J84" i="2"/>
  <c r="H84" i="2"/>
  <c r="K83" i="2"/>
  <c r="I83" i="2"/>
  <c r="G83" i="2"/>
  <c r="F83" i="2"/>
  <c r="E83" i="2"/>
  <c r="F82" i="2"/>
  <c r="F74" i="2" s="1"/>
  <c r="L78" i="2"/>
  <c r="J78" i="2"/>
  <c r="H78" i="2"/>
  <c r="L77" i="2"/>
  <c r="J77" i="2"/>
  <c r="H77" i="2"/>
  <c r="L75" i="2"/>
  <c r="J75" i="2"/>
  <c r="H75" i="2"/>
  <c r="K74" i="2"/>
  <c r="I74" i="2"/>
  <c r="G74" i="2"/>
  <c r="F73" i="2"/>
  <c r="L69" i="2"/>
  <c r="J69" i="2"/>
  <c r="H69" i="2"/>
  <c r="L64" i="2"/>
  <c r="J64" i="2"/>
  <c r="H64" i="2"/>
  <c r="L57" i="2"/>
  <c r="J57" i="2"/>
  <c r="H57" i="2"/>
  <c r="K53" i="2"/>
  <c r="I53" i="2"/>
  <c r="G53" i="2"/>
  <c r="L52" i="2"/>
  <c r="J52" i="2"/>
  <c r="H52" i="2"/>
  <c r="L51" i="2"/>
  <c r="J51" i="2"/>
  <c r="H51" i="2"/>
  <c r="K48" i="2"/>
  <c r="I48" i="2"/>
  <c r="G48" i="2"/>
  <c r="F48" i="2"/>
  <c r="E48" i="2"/>
  <c r="L44" i="2"/>
  <c r="J44" i="2"/>
  <c r="H44" i="2"/>
  <c r="L43" i="2"/>
  <c r="J43" i="2"/>
  <c r="H43" i="2"/>
  <c r="L42" i="2"/>
  <c r="J42" i="2"/>
  <c r="H42" i="2"/>
  <c r="L41" i="2"/>
  <c r="J41" i="2"/>
  <c r="H41" i="2"/>
  <c r="K40" i="2"/>
  <c r="I40" i="2"/>
  <c r="G40" i="2"/>
  <c r="F40" i="2"/>
  <c r="E40" i="2"/>
  <c r="L39" i="2"/>
  <c r="J39" i="2"/>
  <c r="H39" i="2"/>
  <c r="L38" i="2"/>
  <c r="J38" i="2"/>
  <c r="H38" i="2"/>
  <c r="K37" i="2"/>
  <c r="I37" i="2"/>
  <c r="G37" i="2"/>
  <c r="F37" i="2"/>
  <c r="E37" i="2"/>
  <c r="L36" i="2"/>
  <c r="J36" i="2"/>
  <c r="H36" i="2"/>
  <c r="L33" i="2"/>
  <c r="J33" i="2"/>
  <c r="H33" i="2"/>
  <c r="L32" i="2"/>
  <c r="J32" i="2"/>
  <c r="H32" i="2"/>
  <c r="L31" i="2"/>
  <c r="J31" i="2"/>
  <c r="H31" i="2"/>
  <c r="L30" i="2"/>
  <c r="J30" i="2"/>
  <c r="H30" i="2"/>
  <c r="L29" i="2"/>
  <c r="J29" i="2"/>
  <c r="H29" i="2"/>
  <c r="L28" i="2"/>
  <c r="J28" i="2"/>
  <c r="H28" i="2"/>
  <c r="K27" i="2"/>
  <c r="I27" i="2"/>
  <c r="G27" i="2"/>
  <c r="F27" i="2"/>
  <c r="E27" i="2"/>
  <c r="L25" i="2"/>
  <c r="J25" i="2"/>
  <c r="H25" i="2"/>
  <c r="K21" i="2"/>
  <c r="I21" i="2"/>
  <c r="G21" i="2"/>
  <c r="F21" i="2"/>
  <c r="E21" i="2"/>
  <c r="L20" i="2"/>
  <c r="J20" i="2"/>
  <c r="H20" i="2"/>
  <c r="L18" i="2"/>
  <c r="J18" i="2"/>
  <c r="H18" i="2"/>
  <c r="L17" i="2"/>
  <c r="J17" i="2"/>
  <c r="H17" i="2"/>
  <c r="K16" i="2"/>
  <c r="I16" i="2"/>
  <c r="G16" i="2"/>
  <c r="F16" i="2"/>
  <c r="E16" i="2"/>
  <c r="L15" i="2"/>
  <c r="J15" i="2"/>
  <c r="H15" i="2"/>
  <c r="L14" i="2"/>
  <c r="J14" i="2"/>
  <c r="H14" i="2"/>
  <c r="L13" i="2"/>
  <c r="J13" i="2"/>
  <c r="H13" i="2"/>
  <c r="L12" i="2"/>
  <c r="J12" i="2"/>
  <c r="H12" i="2"/>
  <c r="K11" i="2"/>
  <c r="I11" i="2"/>
  <c r="G11" i="2"/>
  <c r="F11" i="2"/>
  <c r="E11" i="2"/>
  <c r="L10" i="2"/>
  <c r="J10" i="2"/>
  <c r="H10" i="2"/>
  <c r="K9" i="2"/>
  <c r="L9" i="2" s="1"/>
  <c r="I9" i="2"/>
  <c r="G9" i="2"/>
  <c r="F9" i="2"/>
  <c r="E9" i="2"/>
  <c r="I8" i="2"/>
  <c r="E8" i="2" l="1"/>
  <c r="H9" i="2"/>
  <c r="L16" i="2"/>
  <c r="L37" i="2"/>
  <c r="L48" i="2"/>
  <c r="J21" i="2"/>
  <c r="J27" i="2"/>
  <c r="L73" i="2"/>
  <c r="F53" i="2"/>
  <c r="F47" i="2" s="1"/>
  <c r="F46" i="2" s="1"/>
  <c r="F94" i="2" s="1"/>
  <c r="L74" i="2"/>
  <c r="G8" i="2"/>
  <c r="H8" i="2" s="1"/>
  <c r="K8" i="2"/>
  <c r="J9" i="2"/>
  <c r="F8" i="2"/>
  <c r="J8" i="2" s="1"/>
  <c r="H21" i="2"/>
  <c r="L21" i="2"/>
  <c r="H27" i="2"/>
  <c r="L27" i="2"/>
  <c r="L40" i="2"/>
  <c r="L53" i="2"/>
  <c r="H74" i="2"/>
  <c r="J74" i="2"/>
  <c r="E47" i="2"/>
  <c r="E46" i="2" s="1"/>
  <c r="J83" i="2"/>
  <c r="H83" i="2"/>
  <c r="L83" i="2"/>
  <c r="H11" i="2"/>
  <c r="J11" i="2"/>
  <c r="L11" i="2"/>
  <c r="H16" i="2"/>
  <c r="J16" i="2"/>
  <c r="H37" i="2"/>
  <c r="J37" i="2"/>
  <c r="H40" i="2"/>
  <c r="J40" i="2"/>
  <c r="H48" i="2"/>
  <c r="J48" i="2"/>
  <c r="H53" i="2"/>
  <c r="J53" i="2"/>
  <c r="J73" i="2"/>
  <c r="G47" i="2"/>
  <c r="I47" i="2"/>
  <c r="K47" i="2"/>
  <c r="H73" i="2"/>
  <c r="L8" i="2" l="1"/>
  <c r="E94" i="2"/>
  <c r="I46" i="2"/>
  <c r="J47" i="2"/>
  <c r="K46" i="2"/>
  <c r="L47" i="2"/>
  <c r="G46" i="2"/>
  <c r="H47" i="2"/>
  <c r="G94" i="2" l="1"/>
  <c r="H94" i="2" s="1"/>
  <c r="H46" i="2"/>
  <c r="K94" i="2"/>
  <c r="L94" i="2" s="1"/>
  <c r="L46" i="2"/>
  <c r="I94" i="2"/>
  <c r="J94" i="2" s="1"/>
  <c r="J46" i="2"/>
</calcChain>
</file>

<file path=xl/sharedStrings.xml><?xml version="1.0" encoding="utf-8"?>
<sst xmlns="http://schemas.openxmlformats.org/spreadsheetml/2006/main" count="349" uniqueCount="188">
  <si>
    <t>Код бюджетной классификации Российской Федерации</t>
  </si>
  <si>
    <t>Наименование групп, подгрупп и статей доходов</t>
  </si>
  <si>
    <t>(тыс. руб.)</t>
  </si>
  <si>
    <t>1 00 00000 00</t>
  </si>
  <si>
    <t>1 01 00000 00</t>
  </si>
  <si>
    <t>1 01 02000 01</t>
  </si>
  <si>
    <t>1 05 00000 00</t>
  </si>
  <si>
    <t>1 05 01000 02</t>
  </si>
  <si>
    <t>1 05 02000 02</t>
  </si>
  <si>
    <t>1 05 03000 01</t>
  </si>
  <si>
    <t>105  04020 02</t>
  </si>
  <si>
    <t>1 08 00000 00</t>
  </si>
  <si>
    <t>1 09 00000 00</t>
  </si>
  <si>
    <t>1 11 00000 00</t>
  </si>
  <si>
    <t>1 11 01050 05</t>
  </si>
  <si>
    <t>1 11 05013 00</t>
  </si>
  <si>
    <t>1 11 05025 05</t>
  </si>
  <si>
    <t>1 11 05075 05</t>
  </si>
  <si>
    <t>1 11 07015 05</t>
  </si>
  <si>
    <t>1 11 09045 05</t>
  </si>
  <si>
    <t>1 12 00000 00</t>
  </si>
  <si>
    <t>1 12 01000 01</t>
  </si>
  <si>
    <t>1 13 00000 00</t>
  </si>
  <si>
    <t>1 14 00000 00</t>
  </si>
  <si>
    <t>1 16 00000 00</t>
  </si>
  <si>
    <t>2 02 20000 00</t>
  </si>
  <si>
    <t>2 02 30000 00</t>
  </si>
  <si>
    <t>2 19 05000 05</t>
  </si>
  <si>
    <t>0000</t>
  </si>
  <si>
    <t>000</t>
  </si>
  <si>
    <t>110</t>
  </si>
  <si>
    <t>120</t>
  </si>
  <si>
    <t>130</t>
  </si>
  <si>
    <t>430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</si>
  <si>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</si>
  <si>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</si>
  <si>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</si>
  <si>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</si>
  <si>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 xml:space="preserve">Единый сельскохозяйственный налог 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</si>
  <si>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</si>
  <si>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</si>
  <si>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 от  сдачи  в аренду имущества, составляющего казну муниципальных районов  (за исключением земельных участков)</t>
  </si>
  <si>
    <t xml:space="preserve">Платежи      от     государственных    и муниципальных унитарных предприятий
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</si>
  <si>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</si>
  <si>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</si>
  <si>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</si>
  <si>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 от  реализации имущества, находящегося в муниципальной собственности (в части реализации основных средств по  указанному имуществу)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</si>
  <si>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</si>
  <si>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ШТРАФЫ, САНКЦИИ, ВОЗМЕЩЕНИЕ УЩЕРБА</t>
  </si>
  <si>
    <t>БЕЗВОЗМЕЗДНЫЕ ПОСТУПЛЕНИЯ</t>
  </si>
  <si>
    <t>Прочие безвозмездные поступления</t>
  </si>
  <si>
    <t>ВСЕГО ДОХОДОВ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</si>
  <si>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</si>
  <si>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</si>
  <si>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 xml:space="preserve">1 03 00000 00 </t>
  </si>
  <si>
    <t>Налог, взимаемый в связи с применением упрощенной системы налогообложения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</si>
  <si>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</si>
  <si>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</si>
  <si>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</si>
  <si>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 Федерации</t>
  </si>
  <si>
    <t xml:space="preserve">2 02 10000 00 </t>
  </si>
  <si>
    <t xml:space="preserve">2 02 00000 00 </t>
  </si>
  <si>
    <t>Субсидии бюджетам бюджетной системы Российской Федерации (межбюджетные субсидии)</t>
  </si>
  <si>
    <t xml:space="preserve">Субвенции бюджетам бюджетной системы Российской Федерации </t>
  </si>
  <si>
    <t xml:space="preserve">Иные межбюджетные трансферты </t>
  </si>
  <si>
    <t xml:space="preserve">2 02 40000 00  </t>
  </si>
  <si>
    <t>ВОЗВРАТ ОСТАТКОВ СУБСИДИЙ, СУБВЕНЦИЙ И ИНЫХ МЕЖБЮДЖЕТНЫХ ТРАНСФЕРТОВ, ИМЕЮЩИХ ЦЕЛЕВОЕ НАЗНАЧЕНИЕ, ПРОШЛЫХ ЛЕТ</t>
  </si>
  <si>
    <t>2 07 05000 00</t>
  </si>
  <si>
    <t>Дотации бюджетам муниципальных районов на поддержку мер по обеспечению сбалансированности бюджетов</t>
  </si>
  <si>
    <t>Дотации бюджетам бюджетам муниципальных районов Российской  Федерации на выравнивание бюджетной обеспеченности</t>
  </si>
  <si>
    <t xml:space="preserve">2 00 00000 00 </t>
  </si>
  <si>
    <t xml:space="preserve">2 02 15001 00 </t>
  </si>
  <si>
    <t xml:space="preserve">2 02 30024 05 </t>
  </si>
  <si>
    <t xml:space="preserve">2 02 35120 05 </t>
  </si>
  <si>
    <t xml:space="preserve">2 02 35135 05 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</si>
  <si>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</si>
  <si>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</si>
  <si>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</si>
  <si>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Субсидии бюджетам муниципальным районов на софинансирование капитальных вложений в объекты муниципальной собственности</t>
  </si>
  <si>
    <t>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</si>
  <si>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</si>
  <si>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1 14 06000 00</t>
  </si>
  <si>
    <t>1 14 02000 05</t>
  </si>
  <si>
    <t xml:space="preserve">202 25219 05 </t>
  </si>
  <si>
    <t xml:space="preserve">Дотации бюджетам муниципальных районов на частичную компенсацию дополнительных расходов на повышение оплаты труда работников бюджетной сферы и иные цели </t>
  </si>
  <si>
    <t>Субсидии бюджетам муниципальных районов на создание центров цифрового образования детей</t>
  </si>
  <si>
    <t xml:space="preserve">Субсидии бюджетам муниципальных районов на проведение комплексных кадастровых работ </t>
  </si>
  <si>
    <t>План 2023 год</t>
  </si>
  <si>
    <t>1 17 00000 00</t>
  </si>
  <si>
    <t>ПРОЧИЕ НЕНАЛОГОВЫЕ ДОХОДЫ</t>
  </si>
  <si>
    <t>2 18 05000 05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</si>
  <si>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</si>
  <si>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2 02 40014 05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</si>
  <si>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</si>
  <si>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1 03 02331 01 </t>
  </si>
  <si>
    <t>1 03 02241 01</t>
  </si>
  <si>
    <t xml:space="preserve">1 03 02251 01 </t>
  </si>
  <si>
    <t xml:space="preserve">1 03 02261 01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</si>
  <si>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</si>
  <si>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1 14 06313 13</t>
  </si>
  <si>
    <t>План 2024 год</t>
  </si>
  <si>
    <t>Субсидии бюджетам на развитие сети учреждений культурно-досугового типа</t>
  </si>
  <si>
    <t xml:space="preserve">2 02 35469 05 </t>
  </si>
  <si>
    <t>Субсидии бюджетам муниципальных районов на проведение Всероссийской переписи населения 2020 года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</si>
  <si>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</si>
  <si>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</si>
  <si>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</si>
  <si>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</si>
  <si>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</si>
  <si>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</si>
  <si>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 в виде прибыли , приходящийся на доли уставных(складочных) капиталах хозяйственных товариществ и обществ, или дивидендов по акциям, принадлежащим муниципальным районам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</si>
  <si>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</si>
  <si>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Доходы, получаемые в виде арендной платы, а также средства от продажи права на заключение договоров аренды за земли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</si>
  <si>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</si>
  <si>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2 02 15002 05 </t>
  </si>
  <si>
    <t xml:space="preserve">2 02 15009 05 </t>
  </si>
  <si>
    <t>Субсидии бюджетам муниципальных районов на реализацию программ формирования современной городской среды</t>
  </si>
  <si>
    <t>Факт 2021 года</t>
  </si>
  <si>
    <t>Ожидаемое исполнение за 2022 год</t>
  </si>
  <si>
    <t>План 2025 год</t>
  </si>
  <si>
    <t>% исполнения плана 2023г. к 2022г.</t>
  </si>
  <si>
    <t>% исполнения плана 2024г. к 2022г.</t>
  </si>
  <si>
    <t>НАЛОГИ НА ИМУЩЕСТВО</t>
  </si>
  <si>
    <t>1 06 00000 00</t>
  </si>
  <si>
    <t>Налог на имущество физических лиц</t>
  </si>
  <si>
    <t>Земельный налог с организаций</t>
  </si>
  <si>
    <t>Земельный налог с физических лиц</t>
  </si>
  <si>
    <t xml:space="preserve">1 06 01000 00 </t>
  </si>
  <si>
    <t xml:space="preserve">1 06 06030 00 </t>
  </si>
  <si>
    <t xml:space="preserve">1 06 06040 00 </t>
  </si>
  <si>
    <t>1 11 05035 05</t>
  </si>
  <si>
    <t>1 11 05324 14</t>
  </si>
  <si>
    <t>Плата по соглашениям об установлении сервитута, заключенным органами местного самоуправления муниципальных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муниципальных округов</t>
  </si>
  <si>
    <t>1 11 05312 14</t>
  </si>
  <si>
    <t xml:space="preserve">2 02 15001 05 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</si>
  <si>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</si>
  <si>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2 02 20299 14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</si>
  <si>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</si>
  <si>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2 02 25169 14</t>
  </si>
  <si>
    <t>Субсидии бюджетам муниципальных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</si>
  <si>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2 02 20302 14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</si>
  <si>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</si>
  <si>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202 25210 14 </t>
  </si>
  <si>
    <t>Субсидии бюджетам муниципальных округов на обеспечение образовательных организаций материально-технической базой для внедрения цифровой образовательной среды</t>
  </si>
  <si>
    <t>Субсидии бюджетам муниципальных округов на оснащение объектов спортивной инфраструктуры спортивно-технологическим оборудованием</t>
  </si>
  <si>
    <t xml:space="preserve">202 25228 14 </t>
  </si>
  <si>
    <t>Субсидии бюджетам муниципальных округов на строительство и реконструкцию (модернизацию) объектов питьевого водоснабжения</t>
  </si>
  <si>
    <t>202 25243 14</t>
  </si>
  <si>
    <t>202 25304 14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</si>
  <si>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</si>
  <si>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округов на реализацию мероприятий по обеспечению жильем молодых семей</t>
  </si>
  <si>
    <t>202 25497 14</t>
  </si>
  <si>
    <t>Субсидии бюджетам муниципальных округов на обеспечение комплексного развития сельских территорий</t>
  </si>
  <si>
    <t>Прочие субсидии бюджетам муниципальных округов</t>
  </si>
  <si>
    <t xml:space="preserve">2 02 29999 14 </t>
  </si>
  <si>
    <t xml:space="preserve">202 25576 14 </t>
  </si>
  <si>
    <t xml:space="preserve">202 25555 14 </t>
  </si>
  <si>
    <t xml:space="preserve">202 27112 14 </t>
  </si>
  <si>
    <t xml:space="preserve">203 25513 14 </t>
  </si>
  <si>
    <t xml:space="preserve">202 25511 14 </t>
  </si>
  <si>
    <t>202 25467 14</t>
  </si>
  <si>
    <t>Субвенции бюджетам муниципальных округов на выполнение передаваемых полномочий субъектов Российской  Федерации</t>
  </si>
  <si>
    <t xml:space="preserve">2 02 30118 05 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</si>
  <si>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</si>
  <si>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 xml:space="preserve">2 02 35303 05 </t>
  </si>
  <si>
    <t>Субвенции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</si>
  <si>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2 02 36900 14</t>
  </si>
  <si>
    <t>Единая субвенция бюджетам муниципальных округов из бюджета субъекта Российской Федерации</t>
  </si>
  <si>
    <t>2 02 45519 14</t>
  </si>
  <si>
    <t>Межбюджетные трансферты, передаваемые бюджетам муниципальных округов на создание модельных муниципальных библиотек</t>
  </si>
  <si>
    <t>Межбюджетные трансферты, передаваемые бюджетам муниципальных округов на поддержку отрасли культуры</t>
  </si>
  <si>
    <t>2 02 45454 14</t>
  </si>
  <si>
    <t>2 02 49999 14</t>
  </si>
  <si>
    <t>2 04 05000 00</t>
  </si>
  <si>
    <t xml:space="preserve">Прочие безвозмездные поступления от негосударственных организаций </t>
  </si>
  <si>
    <t>Прочие безвозмездные поступления в бюджеты муниципальных</t>
  </si>
  <si>
    <t xml:space="preserve">203 25519 14 </t>
  </si>
  <si>
    <t>Субсидии бюджетам на поддержку отрасли культуры</t>
  </si>
  <si>
    <t xml:space="preserve">202 25786 14 </t>
  </si>
  <si>
    <t>Субсидии бюджетам муниципальных районов на 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</si>
  <si>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 xml:space="preserve">203 25269 14 </t>
  </si>
  <si>
    <t>Субсидии бюджетам муниципальных районов на закупку контейнеров для раздельного накопления твердых коммунальных отходов</t>
  </si>
  <si>
    <t>2 02 90054 00</t>
  </si>
  <si>
    <t>2 02 20077 00</t>
  </si>
  <si>
    <t>Субсидии на софинансирование капитальных вложений в объекты муниципальной собственности</t>
  </si>
  <si>
    <t>Субвенции бюджетам на проведение Всероссийской переписи населения 2020 года</t>
  </si>
  <si>
    <t>Таблица 3</t>
  </si>
  <si>
    <t>Доходы бюджета Грязовецкого муниципального района (округа) по видам доходов, формируемые за счет налоговых и неналоговых доходов, 
а также безвозмездных поступлений на 2023-2025 годы в сравнении с ожидаемым исполнением за 2022 год и отчетным 2021 годом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</si>
</sst>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;[Red]\-#,##0.00"/>
    <numFmt numFmtId="165" formatCode="000\.0\.00\.00000\.00\.0000\.000"/>
    <numFmt numFmtId="166" formatCode="0.0"/>
    <numFmt numFmtId="167" formatCode="#,##0.0"/>
    <numFmt numFmtId="168" formatCode="#,##0;[Red]\-#,##0.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84">
    <xf numFmtId="0" fontId="0" fillId="0" borderId="0" xfId="0"/>
    <xf numFmtId="0" fontId="3" fillId="0" borderId="0" xfId="1" applyFont="1" applyFill="1" applyProtection="1">
      <protection hidden="1"/>
    </xf>
    <xf numFmtId="164" fontId="3" fillId="0" borderId="0" xfId="1" applyNumberFormat="1" applyFont="1" applyFill="1" applyProtection="1">
      <protection hidden="1"/>
    </xf>
    <xf numFmtId="0" fontId="3" fillId="0" borderId="1" xfId="1" applyFont="1" applyFill="1" applyBorder="1" applyProtection="1">
      <protection hidden="1"/>
    </xf>
    <xf numFmtId="0" fontId="3" fillId="0" borderId="1" xfId="1" applyNumberFormat="1" applyFont="1" applyFill="1" applyBorder="1" applyAlignment="1" applyProtection="1">
      <alignment horizontal="right"/>
      <protection hidden="1"/>
    </xf>
    <xf numFmtId="0" fontId="3" fillId="0" borderId="0" xfId="1" applyNumberFormat="1" applyFont="1" applyFill="1" applyBorder="1" applyAlignment="1" applyProtection="1">
      <alignment horizontal="right"/>
      <protection hidden="1"/>
    </xf>
    <xf numFmtId="0" fontId="6" fillId="0" borderId="2" xfId="0" applyFont="1" applyBorder="1" applyAlignment="1">
      <alignment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vertical="top" wrapText="1"/>
    </xf>
    <xf numFmtId="49" fontId="6" fillId="0" borderId="2" xfId="0" applyNumberFormat="1" applyFont="1" applyBorder="1" applyAlignment="1">
      <alignment horizontal="center" vertical="top" wrapText="1"/>
    </xf>
    <xf numFmtId="49" fontId="8" fillId="0" borderId="2" xfId="0" applyNumberFormat="1" applyFont="1" applyBorder="1" applyAlignment="1">
      <alignment horizontal="center" vertical="top" wrapText="1"/>
    </xf>
    <xf numFmtId="49" fontId="8" fillId="0" borderId="2" xfId="0" applyNumberFormat="1" applyFont="1" applyBorder="1" applyAlignment="1">
      <alignment horizontal="center" vertical="center" wrapText="1"/>
    </xf>
    <xf numFmtId="0" fontId="6" fillId="0" borderId="2" xfId="1" applyNumberFormat="1" applyFont="1" applyFill="1" applyBorder="1" applyAlignment="1" applyProtection="1">
      <alignment horizontal="left" vertical="top" wrapText="1"/>
      <protection hidden="1"/>
    </xf>
    <xf numFmtId="49" fontId="6" fillId="4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vertical="center" wrapText="1"/>
    </xf>
    <xf numFmtId="165" fontId="6" fillId="0" borderId="2" xfId="2" applyNumberFormat="1" applyFont="1" applyFill="1" applyBorder="1" applyAlignment="1" applyProtection="1">
      <alignment vertical="top" wrapText="1"/>
      <protection hidden="1"/>
    </xf>
    <xf numFmtId="0" fontId="6" fillId="0" borderId="2" xfId="0" applyFont="1" applyFill="1" applyBorder="1" applyAlignment="1">
      <alignment vertical="center" wrapText="1"/>
    </xf>
    <xf numFmtId="49" fontId="6" fillId="4" borderId="2" xfId="0" applyNumberFormat="1" applyFont="1" applyFill="1" applyBorder="1" applyAlignment="1">
      <alignment vertical="center" wrapText="1"/>
    </xf>
    <xf numFmtId="166" fontId="5" fillId="3" borderId="2" xfId="1" applyNumberFormat="1" applyFont="1" applyFill="1" applyBorder="1" applyAlignment="1" applyProtection="1">
      <alignment horizontal="center" vertical="center" wrapText="1"/>
      <protection hidden="1"/>
    </xf>
    <xf numFmtId="166" fontId="8" fillId="0" borderId="2" xfId="0" applyNumberFormat="1" applyFont="1" applyBorder="1" applyAlignment="1">
      <alignment horizontal="center" vertical="center"/>
    </xf>
    <xf numFmtId="166" fontId="8" fillId="4" borderId="2" xfId="0" applyNumberFormat="1" applyFont="1" applyFill="1" applyBorder="1" applyAlignment="1">
      <alignment horizontal="center" vertical="center"/>
    </xf>
    <xf numFmtId="166" fontId="6" fillId="4" borderId="2" xfId="1" applyNumberFormat="1" applyFont="1" applyFill="1" applyBorder="1" applyAlignment="1" applyProtection="1">
      <alignment horizontal="center" vertical="center" wrapText="1"/>
      <protection hidden="1"/>
    </xf>
    <xf numFmtId="49" fontId="6" fillId="0" borderId="2" xfId="0" applyNumberFormat="1" applyFont="1" applyBorder="1" applyAlignment="1">
      <alignment vertical="top" wrapText="1"/>
    </xf>
    <xf numFmtId="166" fontId="11" fillId="0" borderId="2" xfId="0" applyNumberFormat="1" applyFont="1" applyBorder="1" applyAlignment="1">
      <alignment horizontal="center" vertical="center"/>
    </xf>
    <xf numFmtId="166" fontId="10" fillId="4" borderId="2" xfId="1" applyNumberFormat="1" applyFont="1" applyFill="1" applyBorder="1" applyAlignment="1" applyProtection="1">
      <alignment horizontal="center" vertical="center" wrapText="1"/>
      <protection hidden="1"/>
    </xf>
    <xf numFmtId="166" fontId="0" fillId="0" borderId="0" xfId="0" applyNumberFormat="1"/>
    <xf numFmtId="166" fontId="3" fillId="0" borderId="1" xfId="1" applyNumberFormat="1" applyFont="1" applyFill="1" applyBorder="1" applyProtection="1">
      <protection hidden="1"/>
    </xf>
    <xf numFmtId="0" fontId="5" fillId="3" borderId="2" xfId="1" applyNumberFormat="1" applyFont="1" applyFill="1" applyBorder="1" applyAlignment="1" applyProtection="1">
      <alignment horizontal="left" wrapText="1"/>
      <protection hidden="1"/>
    </xf>
    <xf numFmtId="0" fontId="5" fillId="3" borderId="2" xfId="1" applyNumberFormat="1" applyFont="1" applyFill="1" applyBorder="1" applyAlignment="1" applyProtection="1">
      <alignment horizontal="center" wrapText="1"/>
      <protection hidden="1"/>
    </xf>
    <xf numFmtId="0" fontId="5" fillId="3" borderId="2" xfId="1" applyNumberFormat="1" applyFont="1" applyFill="1" applyBorder="1" applyAlignment="1" applyProtection="1">
      <alignment horizontal="left" vertical="top" wrapText="1"/>
      <protection hidden="1"/>
    </xf>
    <xf numFmtId="165" fontId="5" fillId="3" borderId="2" xfId="1" applyNumberFormat="1" applyFont="1" applyFill="1" applyBorder="1" applyAlignment="1" applyProtection="1">
      <alignment vertical="top" wrapText="1"/>
      <protection hidden="1"/>
    </xf>
    <xf numFmtId="0" fontId="5" fillId="3" borderId="2" xfId="1" applyNumberFormat="1" applyFont="1" applyFill="1" applyBorder="1" applyAlignment="1" applyProtection="1">
      <alignment horizontal="center" vertical="top" wrapText="1"/>
      <protection hidden="1"/>
    </xf>
    <xf numFmtId="0" fontId="5" fillId="3" borderId="2" xfId="1" applyNumberFormat="1" applyFont="1" applyFill="1" applyBorder="1" applyAlignment="1" applyProtection="1">
      <alignment vertical="top" wrapText="1"/>
      <protection hidden="1"/>
    </xf>
    <xf numFmtId="0" fontId="6" fillId="0" borderId="2" xfId="0" applyFont="1" applyFill="1" applyBorder="1" applyAlignment="1">
      <alignment horizontal="left" vertical="top" wrapText="1"/>
    </xf>
    <xf numFmtId="166" fontId="10" fillId="3" borderId="2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2" xfId="0" applyNumberFormat="1" applyFont="1" applyBorder="1" applyAlignment="1">
      <alignment horizontal="center" vertical="center"/>
    </xf>
    <xf numFmtId="166" fontId="6" fillId="0" borderId="2" xfId="0" applyNumberFormat="1" applyFont="1" applyBorder="1" applyAlignment="1">
      <alignment horizontal="center" vertical="center"/>
    </xf>
    <xf numFmtId="167" fontId="6" fillId="0" borderId="2" xfId="3" applyNumberFormat="1" applyFont="1" applyBorder="1" applyAlignment="1">
      <alignment horizontal="center" vertical="center" wrapText="1"/>
    </xf>
    <xf numFmtId="167" fontId="6" fillId="4" borderId="2" xfId="3" applyNumberFormat="1" applyFont="1" applyFill="1" applyBorder="1" applyAlignment="1">
      <alignment horizontal="center" vertical="center" wrapText="1"/>
    </xf>
    <xf numFmtId="166" fontId="6" fillId="4" borderId="2" xfId="0" applyNumberFormat="1" applyFont="1" applyFill="1" applyBorder="1" applyAlignment="1">
      <alignment horizontal="center" vertical="center"/>
    </xf>
    <xf numFmtId="0" fontId="5" fillId="3" borderId="2" xfId="1" applyNumberFormat="1" applyFont="1" applyFill="1" applyBorder="1" applyAlignment="1" applyProtection="1">
      <alignment horizontal="left" vertical="center" wrapText="1"/>
      <protection hidden="1"/>
    </xf>
    <xf numFmtId="0" fontId="5" fillId="3" borderId="2" xfId="1" applyNumberFormat="1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horizontal="center" vertical="center" wrapText="1"/>
    </xf>
    <xf numFmtId="167" fontId="13" fillId="0" borderId="3" xfId="3" applyNumberFormat="1" applyFont="1" applyFill="1" applyBorder="1" applyAlignment="1">
      <alignment horizontal="center" vertical="center" wrapText="1"/>
    </xf>
    <xf numFmtId="167" fontId="13" fillId="0" borderId="2" xfId="3" applyNumberFormat="1" applyFont="1" applyFill="1" applyBorder="1" applyAlignment="1">
      <alignment horizontal="center" vertical="center" wrapText="1"/>
    </xf>
    <xf numFmtId="167" fontId="13" fillId="0" borderId="3" xfId="3" applyNumberFormat="1" applyFont="1" applyBorder="1" applyAlignment="1">
      <alignment horizontal="center" vertical="center" wrapText="1"/>
    </xf>
    <xf numFmtId="167" fontId="13" fillId="0" borderId="2" xfId="3" applyNumberFormat="1" applyFont="1" applyBorder="1" applyAlignment="1">
      <alignment horizontal="center" vertical="center" wrapText="1"/>
    </xf>
    <xf numFmtId="167" fontId="13" fillId="0" borderId="4" xfId="3" applyNumberFormat="1" applyFont="1" applyBorder="1" applyAlignment="1">
      <alignment horizontal="center" vertical="center" wrapText="1"/>
    </xf>
    <xf numFmtId="0" fontId="12" fillId="0" borderId="2" xfId="0" applyFont="1" applyFill="1" applyBorder="1" applyAlignment="1">
      <alignment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166" fontId="12" fillId="4" borderId="2" xfId="0" applyNumberFormat="1" applyFont="1" applyFill="1" applyBorder="1" applyAlignment="1">
      <alignment horizontal="center" vertical="center"/>
    </xf>
    <xf numFmtId="166" fontId="12" fillId="4" borderId="2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5" xfId="3" applyNumberFormat="1" applyFont="1" applyBorder="1" applyAlignment="1">
      <alignment horizontal="center" vertical="center" wrapText="1"/>
    </xf>
    <xf numFmtId="167" fontId="13" fillId="0" borderId="7" xfId="3" applyNumberFormat="1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top" wrapText="1"/>
    </xf>
    <xf numFmtId="167" fontId="13" fillId="0" borderId="8" xfId="3" applyNumberFormat="1" applyFont="1" applyBorder="1" applyAlignment="1">
      <alignment horizontal="center" vertical="center" wrapText="1"/>
    </xf>
    <xf numFmtId="167" fontId="13" fillId="0" borderId="9" xfId="3" applyNumberFormat="1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top" wrapText="1"/>
    </xf>
    <xf numFmtId="0" fontId="6" fillId="0" borderId="2" xfId="2" applyNumberFormat="1" applyFont="1" applyFill="1" applyBorder="1" applyAlignment="1" applyProtection="1">
      <alignment horizontal="left" vertical="top" wrapText="1"/>
      <protection hidden="1"/>
    </xf>
    <xf numFmtId="0" fontId="6" fillId="0" borderId="2" xfId="0" applyFont="1" applyBorder="1" applyAlignment="1">
      <alignment horizontal="left" vertical="top" wrapText="1"/>
    </xf>
    <xf numFmtId="166" fontId="5" fillId="3" borderId="2" xfId="1" applyNumberFormat="1" applyFont="1" applyFill="1" applyBorder="1" applyAlignment="1" applyProtection="1">
      <alignment horizontal="left" vertical="top" wrapText="1"/>
      <protection hidden="1"/>
    </xf>
    <xf numFmtId="0" fontId="6" fillId="0" borderId="6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9" fillId="3" borderId="2" xfId="0" applyFont="1" applyFill="1" applyBorder="1" applyAlignment="1">
      <alignment horizontal="left" vertical="top" wrapText="1"/>
    </xf>
    <xf numFmtId="164" fontId="4" fillId="2" borderId="2" xfId="1" applyNumberFormat="1" applyFont="1" applyFill="1" applyBorder="1" applyAlignment="1" applyProtection="1">
      <alignment horizontal="center" vertical="center" wrapText="1"/>
      <protection hidden="1"/>
    </xf>
    <xf numFmtId="166" fontId="10" fillId="4" borderId="2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justify" vertical="top" wrapText="1"/>
    </xf>
    <xf numFmtId="0" fontId="6" fillId="4" borderId="6" xfId="0" applyFont="1" applyFill="1" applyBorder="1" applyAlignment="1">
      <alignment vertical="center" wrapText="1"/>
    </xf>
    <xf numFmtId="49" fontId="5" fillId="3" borderId="2" xfId="0" applyNumberFormat="1" applyFont="1" applyFill="1" applyBorder="1" applyAlignment="1">
      <alignment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166" fontId="5" fillId="3" borderId="2" xfId="0" applyNumberFormat="1" applyFont="1" applyFill="1" applyBorder="1" applyAlignment="1">
      <alignment horizontal="center" vertical="center"/>
    </xf>
    <xf numFmtId="166" fontId="16" fillId="3" borderId="2" xfId="0" applyNumberFormat="1" applyFont="1" applyFill="1" applyBorder="1" applyAlignment="1">
      <alignment horizontal="center" vertical="center"/>
    </xf>
    <xf numFmtId="166" fontId="14" fillId="3" borderId="2" xfId="0" applyNumberFormat="1" applyFont="1" applyFill="1" applyBorder="1" applyAlignment="1">
      <alignment horizontal="center" vertical="center"/>
    </xf>
    <xf numFmtId="168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168" fontId="17" fillId="0" borderId="0" xfId="0" applyNumberFormat="1" applyFont="1" applyFill="1"/>
    <xf numFmtId="0" fontId="2" fillId="0" borderId="0" xfId="1" applyNumberFormat="1" applyFont="1" applyFill="1" applyAlignment="1" applyProtection="1">
      <alignment horizontal="center" vertical="center" wrapText="1"/>
      <protection hidden="1"/>
    </xf>
    <xf numFmtId="164" fontId="4" fillId="2" borderId="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>
      <alignment horizontal="left" vertical="center" wrapText="1"/>
    </xf>
    <xf numFmtId="0" fontId="18" fillId="0" borderId="0" xfId="0" applyFont="1" applyAlignment="1">
      <alignment horizontal="right"/>
    </xf>
    <xf numFmtId="168" fontId="6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6" fillId="0" borderId="10" xfId="1" applyNumberFormat="1" applyFont="1" applyFill="1" applyBorder="1" applyAlignment="1" applyProtection="1">
      <alignment horizontal="center" vertical="center" wrapText="1"/>
      <protection hidden="1"/>
    </xf>
    <xf numFmtId="168" fontId="6" fillId="0" borderId="11" xfId="1" applyNumberFormat="1" applyFont="1" applyFill="1" applyBorder="1" applyAlignment="1" applyProtection="1">
      <alignment horizontal="center" vertical="center" wrapText="1"/>
      <protection hidden="1"/>
    </xf>
  </cellXfs>
  <cellStyles count="4">
    <cellStyle name="Обычный" xfId="0" builtinId="0"/>
    <cellStyle name="Обычный 2" xfId="1"/>
    <cellStyle name="Обычный 2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0"/>
  <sheetViews>
    <sheetView tabSelected="1" workbookViewId="0">
      <selection activeCell="M3" sqref="M3"/>
    </sheetView>
  </sheetViews>
  <sheetFormatPr defaultRowHeight="15" x14ac:dyDescent="0.25"/>
  <cols>
    <col min="1" max="1" width="15.140625" customWidth="1"/>
    <col min="2" max="2" width="6.85546875" customWidth="1"/>
    <col min="3" max="3" width="5.85546875" customWidth="1"/>
    <col min="4" max="4" width="54.85546875" customWidth="1"/>
    <col min="5" max="5" width="13.7109375" customWidth="1"/>
    <col min="6" max="6" width="19.28515625" customWidth="1"/>
    <col min="7" max="7" width="13.140625" customWidth="1"/>
    <col min="8" max="8" width="12.5703125" customWidth="1"/>
    <col min="9" max="9" width="15.140625" customWidth="1"/>
    <col min="10" max="10" width="12.42578125" customWidth="1"/>
    <col min="11" max="11" width="16.85546875" bestFit="1" customWidth="1"/>
    <col min="12" max="12" width="13.28515625" customWidth="1"/>
  </cols>
  <sheetData>
    <row r="1" spans="1:12" ht="18.75" x14ac:dyDescent="0.3">
      <c r="K1" s="80" t="s">
        <v>186</v>
      </c>
      <c r="L1" s="80"/>
    </row>
    <row r="3" spans="1:12" ht="41.25" customHeight="1" x14ac:dyDescent="0.25">
      <c r="A3" s="77" t="s">
        <v>187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</row>
    <row r="4" spans="1:12" ht="3.75" customHeight="1" x14ac:dyDescent="0.3">
      <c r="A4" s="1"/>
      <c r="B4" s="1"/>
      <c r="C4" s="1"/>
      <c r="D4" s="1"/>
      <c r="E4" s="1"/>
      <c r="F4" s="1"/>
      <c r="G4" s="2"/>
      <c r="H4" s="2"/>
      <c r="I4" s="2"/>
      <c r="J4" s="2"/>
      <c r="K4" s="2"/>
      <c r="L4" s="2"/>
    </row>
    <row r="5" spans="1:12" ht="18.75" x14ac:dyDescent="0.3">
      <c r="A5" s="3"/>
      <c r="B5" s="3"/>
      <c r="C5" s="3"/>
      <c r="D5" s="3"/>
      <c r="E5" s="26"/>
      <c r="F5" s="4"/>
      <c r="G5" s="4"/>
      <c r="H5" s="4"/>
      <c r="I5" s="4"/>
      <c r="J5" s="4"/>
      <c r="K5" s="4" t="s">
        <v>2</v>
      </c>
      <c r="L5" s="5"/>
    </row>
    <row r="6" spans="1:12" ht="112.5" x14ac:dyDescent="0.25">
      <c r="A6" s="78" t="s">
        <v>0</v>
      </c>
      <c r="B6" s="78"/>
      <c r="C6" s="78"/>
      <c r="D6" s="65" t="s">
        <v>1</v>
      </c>
      <c r="E6" s="65" t="s">
        <v>117</v>
      </c>
      <c r="F6" s="65" t="s">
        <v>118</v>
      </c>
      <c r="G6" s="65" t="s">
        <v>87</v>
      </c>
      <c r="H6" s="65" t="s">
        <v>120</v>
      </c>
      <c r="I6" s="65" t="s">
        <v>100</v>
      </c>
      <c r="J6" s="65" t="s">
        <v>121</v>
      </c>
      <c r="K6" s="65" t="s">
        <v>119</v>
      </c>
      <c r="L6" s="65" t="s">
        <v>121</v>
      </c>
    </row>
    <row r="7" spans="1:12" s="76" customFormat="1" ht="15.75" x14ac:dyDescent="0.25">
      <c r="A7" s="81">
        <v>1</v>
      </c>
      <c r="B7" s="82"/>
      <c r="C7" s="83"/>
      <c r="D7" s="75">
        <v>2</v>
      </c>
      <c r="E7" s="75">
        <v>3</v>
      </c>
      <c r="F7" s="75">
        <v>4</v>
      </c>
      <c r="G7" s="75">
        <v>5</v>
      </c>
      <c r="H7" s="75">
        <v>6</v>
      </c>
      <c r="I7" s="75">
        <v>7</v>
      </c>
      <c r="J7" s="75">
        <v>8</v>
      </c>
      <c r="K7" s="75">
        <v>9</v>
      </c>
      <c r="L7" s="75">
        <v>10</v>
      </c>
    </row>
    <row r="8" spans="1:12" ht="15.75" x14ac:dyDescent="0.25">
      <c r="A8" s="27" t="s">
        <v>3</v>
      </c>
      <c r="B8" s="28" t="s">
        <v>28</v>
      </c>
      <c r="C8" s="28" t="s">
        <v>29</v>
      </c>
      <c r="D8" s="27" t="s">
        <v>52</v>
      </c>
      <c r="E8" s="18">
        <f>E9+E11+E16+E21+E25+E26+E27+E37+E39+E40+E44+E45</f>
        <v>645438.19999999984</v>
      </c>
      <c r="F8" s="18">
        <f>F9+F11+F16+F21+F25+F26+F27+F37+F39+F40+F44+F45</f>
        <v>513613.79999999993</v>
      </c>
      <c r="G8" s="18">
        <f>G9+G11+G16+G21+G25+G26+G27+G37+G39+G40+G44+G45</f>
        <v>489877</v>
      </c>
      <c r="H8" s="18">
        <f>G8/F8*100</f>
        <v>95.378473086198241</v>
      </c>
      <c r="I8" s="18">
        <f>I9+I11+I16+I21+I25+I26+I27+I37+I39+I40+I44+I45</f>
        <v>524061</v>
      </c>
      <c r="J8" s="18">
        <f>I8/F8*100</f>
        <v>102.03405749611869</v>
      </c>
      <c r="K8" s="18">
        <f>K9+K11+K16+K21+K25+K26+K27+K37+K39+K40+K44+K45</f>
        <v>529557</v>
      </c>
      <c r="L8" s="18">
        <f>K8/F8*100</f>
        <v>103.10412220232401</v>
      </c>
    </row>
    <row r="9" spans="1:12" ht="15.75" x14ac:dyDescent="0.25">
      <c r="A9" s="27" t="s">
        <v>4</v>
      </c>
      <c r="B9" s="28" t="s">
        <v>28</v>
      </c>
      <c r="C9" s="28" t="s">
        <v>30</v>
      </c>
      <c r="D9" s="29" t="s">
        <v>34</v>
      </c>
      <c r="E9" s="18">
        <f>E10</f>
        <v>505001.8</v>
      </c>
      <c r="F9" s="18">
        <f t="shared" ref="F9:G9" si="0">F10</f>
        <v>390776.3</v>
      </c>
      <c r="G9" s="18">
        <f t="shared" si="0"/>
        <v>362718</v>
      </c>
      <c r="H9" s="18">
        <f>G9/F9*100</f>
        <v>92.819856270710375</v>
      </c>
      <c r="I9" s="18">
        <f>I10</f>
        <v>391727</v>
      </c>
      <c r="J9" s="18">
        <f t="shared" ref="J9:J94" si="1">I9/F9*100</f>
        <v>100.24328496891957</v>
      </c>
      <c r="K9" s="18">
        <f>K10</f>
        <v>387896</v>
      </c>
      <c r="L9" s="18">
        <f t="shared" ref="L9:L94" si="2">K9/F9*100</f>
        <v>99.262928688356993</v>
      </c>
    </row>
    <row r="10" spans="1:12" ht="18.75" customHeight="1" x14ac:dyDescent="0.25">
      <c r="A10" s="22" t="s">
        <v>5</v>
      </c>
      <c r="B10" s="9" t="s">
        <v>28</v>
      </c>
      <c r="C10" s="9" t="s">
        <v>30</v>
      </c>
      <c r="D10" s="8" t="s">
        <v>35</v>
      </c>
      <c r="E10" s="19">
        <v>505001.8</v>
      </c>
      <c r="F10" s="19">
        <v>390776.3</v>
      </c>
      <c r="G10" s="19">
        <v>362718</v>
      </c>
      <c r="H10" s="21">
        <f t="shared" ref="H10:H94" si="3">G10/F10*100</f>
        <v>92.819856270710375</v>
      </c>
      <c r="I10" s="20">
        <v>391727</v>
      </c>
      <c r="J10" s="21">
        <f t="shared" si="1"/>
        <v>100.24328496891957</v>
      </c>
      <c r="K10" s="20">
        <v>387896</v>
      </c>
      <c r="L10" s="21">
        <f t="shared" si="2"/>
        <v>99.262928688356993</v>
      </c>
    </row>
    <row r="11" spans="1:12" ht="47.25" x14ac:dyDescent="0.25">
      <c r="A11" s="30" t="s">
        <v>54</v>
      </c>
      <c r="B11" s="31" t="s">
        <v>28</v>
      </c>
      <c r="C11" s="31" t="s">
        <v>29</v>
      </c>
      <c r="D11" s="29" t="s">
        <v>53</v>
      </c>
      <c r="E11" s="18">
        <f>E12+E13+E14+E15</f>
        <v>24117.1</v>
      </c>
      <c r="F11" s="18">
        <f t="shared" ref="F11:G11" si="4">F12+F13+F14+F15</f>
        <v>25659</v>
      </c>
      <c r="G11" s="18">
        <f t="shared" si="4"/>
        <v>29499</v>
      </c>
      <c r="H11" s="18">
        <f t="shared" si="3"/>
        <v>114.96550917806618</v>
      </c>
      <c r="I11" s="18">
        <f>I12+I13+I14+I15</f>
        <v>31368</v>
      </c>
      <c r="J11" s="18">
        <f t="shared" si="1"/>
        <v>122.24950309832808</v>
      </c>
      <c r="K11" s="18">
        <f>K12+K13+K14+K15</f>
        <v>33199</v>
      </c>
      <c r="L11" s="18">
        <f t="shared" si="2"/>
        <v>129.38540083401534</v>
      </c>
    </row>
    <row r="12" spans="1:12" ht="126.75" customHeight="1" x14ac:dyDescent="0.25">
      <c r="A12" s="15" t="s">
        <v>94</v>
      </c>
      <c r="B12" s="9" t="s">
        <v>28</v>
      </c>
      <c r="C12" s="10" t="s">
        <v>30</v>
      </c>
      <c r="D12" s="59" t="s">
        <v>105</v>
      </c>
      <c r="E12" s="37">
        <v>11133.9</v>
      </c>
      <c r="F12" s="37">
        <v>12572.9</v>
      </c>
      <c r="G12" s="19">
        <v>13510</v>
      </c>
      <c r="H12" s="19">
        <f t="shared" si="3"/>
        <v>107.45333216680322</v>
      </c>
      <c r="I12" s="19">
        <v>14367</v>
      </c>
      <c r="J12" s="19">
        <f t="shared" si="1"/>
        <v>114.26957981054491</v>
      </c>
      <c r="K12" s="19">
        <v>15205</v>
      </c>
      <c r="L12" s="19">
        <f t="shared" si="2"/>
        <v>120.93470877840436</v>
      </c>
    </row>
    <row r="13" spans="1:12" ht="141" customHeight="1" x14ac:dyDescent="0.25">
      <c r="A13" s="15" t="s">
        <v>95</v>
      </c>
      <c r="B13" s="9" t="s">
        <v>28</v>
      </c>
      <c r="C13" s="10" t="s">
        <v>30</v>
      </c>
      <c r="D13" s="59" t="s">
        <v>106</v>
      </c>
      <c r="E13" s="37">
        <v>78.3</v>
      </c>
      <c r="F13" s="37">
        <v>77</v>
      </c>
      <c r="G13" s="19">
        <v>89</v>
      </c>
      <c r="H13" s="19">
        <f t="shared" si="3"/>
        <v>115.58441558441559</v>
      </c>
      <c r="I13" s="19">
        <v>94</v>
      </c>
      <c r="J13" s="19">
        <f t="shared" si="1"/>
        <v>122.07792207792207</v>
      </c>
      <c r="K13" s="19">
        <v>100</v>
      </c>
      <c r="L13" s="19">
        <f t="shared" si="2"/>
        <v>129.87012987012986</v>
      </c>
    </row>
    <row r="14" spans="1:12" ht="126.75" customHeight="1" x14ac:dyDescent="0.25">
      <c r="A14" s="15" t="s">
        <v>96</v>
      </c>
      <c r="B14" s="9" t="s">
        <v>28</v>
      </c>
      <c r="C14" s="10" t="s">
        <v>30</v>
      </c>
      <c r="D14" s="59" t="s">
        <v>107</v>
      </c>
      <c r="E14" s="37">
        <v>14803.5</v>
      </c>
      <c r="F14" s="37">
        <v>14779.5</v>
      </c>
      <c r="G14" s="19">
        <v>17906</v>
      </c>
      <c r="H14" s="19">
        <f t="shared" si="3"/>
        <v>121.1543015663588</v>
      </c>
      <c r="I14" s="19">
        <v>19040</v>
      </c>
      <c r="J14" s="19">
        <f t="shared" si="1"/>
        <v>128.82709157955276</v>
      </c>
      <c r="K14" s="19">
        <v>20152</v>
      </c>
      <c r="L14" s="19">
        <f t="shared" si="2"/>
        <v>136.35102676003925</v>
      </c>
    </row>
    <row r="15" spans="1:12" ht="126" customHeight="1" x14ac:dyDescent="0.25">
      <c r="A15" s="15" t="s">
        <v>97</v>
      </c>
      <c r="B15" s="9" t="s">
        <v>28</v>
      </c>
      <c r="C15" s="10" t="s">
        <v>30</v>
      </c>
      <c r="D15" s="59" t="s">
        <v>108</v>
      </c>
      <c r="E15" s="37">
        <v>-1898.6</v>
      </c>
      <c r="F15" s="37">
        <v>-1770.4</v>
      </c>
      <c r="G15" s="19">
        <v>-2006</v>
      </c>
      <c r="H15" s="19">
        <f t="shared" si="3"/>
        <v>113.30772706732941</v>
      </c>
      <c r="I15" s="19">
        <v>-2133</v>
      </c>
      <c r="J15" s="19">
        <f t="shared" si="1"/>
        <v>120.48124717577949</v>
      </c>
      <c r="K15" s="19">
        <v>-2258</v>
      </c>
      <c r="L15" s="19">
        <f t="shared" si="2"/>
        <v>127.54179846362403</v>
      </c>
    </row>
    <row r="16" spans="1:12" ht="15.75" x14ac:dyDescent="0.25">
      <c r="A16" s="31" t="s">
        <v>6</v>
      </c>
      <c r="B16" s="31" t="s">
        <v>28</v>
      </c>
      <c r="C16" s="31" t="s">
        <v>29</v>
      </c>
      <c r="D16" s="29" t="s">
        <v>36</v>
      </c>
      <c r="E16" s="18">
        <f>E17+E18+E19+E20</f>
        <v>51708.4</v>
      </c>
      <c r="F16" s="18">
        <f t="shared" ref="F16:G16" si="5">F17+F18+F19+F20</f>
        <v>44288.4</v>
      </c>
      <c r="G16" s="18">
        <f t="shared" si="5"/>
        <v>47503</v>
      </c>
      <c r="H16" s="18">
        <f t="shared" si="3"/>
        <v>107.25833401071161</v>
      </c>
      <c r="I16" s="18">
        <f>I17+I18+I19+I20</f>
        <v>50244</v>
      </c>
      <c r="J16" s="18">
        <f t="shared" si="1"/>
        <v>113.44731351776085</v>
      </c>
      <c r="K16" s="18">
        <f>K17+K18+K19+K20</f>
        <v>57112</v>
      </c>
      <c r="L16" s="18">
        <f t="shared" si="2"/>
        <v>128.95476016293205</v>
      </c>
    </row>
    <row r="17" spans="1:12" ht="31.5" x14ac:dyDescent="0.25">
      <c r="A17" s="14" t="s">
        <v>7</v>
      </c>
      <c r="B17" s="7" t="s">
        <v>28</v>
      </c>
      <c r="C17" s="7" t="s">
        <v>30</v>
      </c>
      <c r="D17" s="59" t="s">
        <v>55</v>
      </c>
      <c r="E17" s="19">
        <v>45037</v>
      </c>
      <c r="F17" s="19">
        <v>42370.6</v>
      </c>
      <c r="G17" s="19">
        <v>45677</v>
      </c>
      <c r="H17" s="21">
        <f t="shared" si="3"/>
        <v>107.80352414173979</v>
      </c>
      <c r="I17" s="20">
        <v>48368</v>
      </c>
      <c r="J17" s="21">
        <f t="shared" si="1"/>
        <v>114.15462608506843</v>
      </c>
      <c r="K17" s="20">
        <v>55186</v>
      </c>
      <c r="L17" s="21">
        <f t="shared" si="2"/>
        <v>130.24597244315635</v>
      </c>
    </row>
    <row r="18" spans="1:12" ht="31.5" x14ac:dyDescent="0.25">
      <c r="A18" s="14" t="s">
        <v>8</v>
      </c>
      <c r="B18" s="7" t="s">
        <v>28</v>
      </c>
      <c r="C18" s="7" t="s">
        <v>30</v>
      </c>
      <c r="D18" s="60" t="s">
        <v>37</v>
      </c>
      <c r="E18" s="19">
        <v>4670.3999999999996</v>
      </c>
      <c r="F18" s="19">
        <v>60.7</v>
      </c>
      <c r="G18" s="19">
        <v>0</v>
      </c>
      <c r="H18" s="21">
        <f t="shared" si="3"/>
        <v>0</v>
      </c>
      <c r="I18" s="20">
        <v>0</v>
      </c>
      <c r="J18" s="21">
        <f t="shared" si="1"/>
        <v>0</v>
      </c>
      <c r="K18" s="20">
        <v>0</v>
      </c>
      <c r="L18" s="21">
        <f t="shared" si="2"/>
        <v>0</v>
      </c>
    </row>
    <row r="19" spans="1:12" ht="15.75" x14ac:dyDescent="0.25">
      <c r="A19" s="14" t="s">
        <v>9</v>
      </c>
      <c r="B19" s="7" t="s">
        <v>28</v>
      </c>
      <c r="C19" s="7" t="s">
        <v>30</v>
      </c>
      <c r="D19" s="60" t="s">
        <v>38</v>
      </c>
      <c r="E19" s="19">
        <v>77.7</v>
      </c>
      <c r="F19" s="19">
        <v>9.8000000000000007</v>
      </c>
      <c r="G19" s="19">
        <v>6</v>
      </c>
      <c r="H19" s="21">
        <v>0</v>
      </c>
      <c r="I19" s="20">
        <v>6</v>
      </c>
      <c r="J19" s="21">
        <v>0</v>
      </c>
      <c r="K19" s="20">
        <v>6</v>
      </c>
      <c r="L19" s="21">
        <v>0</v>
      </c>
    </row>
    <row r="20" spans="1:12" ht="47.25" x14ac:dyDescent="0.25">
      <c r="A20" s="14" t="s">
        <v>10</v>
      </c>
      <c r="B20" s="7" t="s">
        <v>28</v>
      </c>
      <c r="C20" s="7" t="s">
        <v>30</v>
      </c>
      <c r="D20" s="60" t="s">
        <v>109</v>
      </c>
      <c r="E20" s="19">
        <v>1923.3</v>
      </c>
      <c r="F20" s="19">
        <v>1847.3</v>
      </c>
      <c r="G20" s="19">
        <v>1820</v>
      </c>
      <c r="H20" s="21">
        <f t="shared" si="3"/>
        <v>98.522167487684726</v>
      </c>
      <c r="I20" s="20">
        <v>1870</v>
      </c>
      <c r="J20" s="21">
        <f t="shared" si="1"/>
        <v>101.22882044064309</v>
      </c>
      <c r="K20" s="20">
        <v>1920</v>
      </c>
      <c r="L20" s="21">
        <f t="shared" si="2"/>
        <v>103.93547339360147</v>
      </c>
    </row>
    <row r="21" spans="1:12" ht="15.75" x14ac:dyDescent="0.25">
      <c r="A21" s="31" t="s">
        <v>123</v>
      </c>
      <c r="B21" s="31" t="s">
        <v>28</v>
      </c>
      <c r="C21" s="31" t="s">
        <v>29</v>
      </c>
      <c r="D21" s="61" t="s">
        <v>122</v>
      </c>
      <c r="E21" s="18">
        <f>SUM(E22:E24)</f>
        <v>26216.2</v>
      </c>
      <c r="F21" s="18">
        <f t="shared" ref="F21:K21" si="6">SUM(F22:F24)</f>
        <v>24903.800000000003</v>
      </c>
      <c r="G21" s="18">
        <f t="shared" si="6"/>
        <v>26452</v>
      </c>
      <c r="H21" s="18">
        <f t="shared" si="3"/>
        <v>106.21672194604838</v>
      </c>
      <c r="I21" s="18">
        <f t="shared" si="6"/>
        <v>26725</v>
      </c>
      <c r="J21" s="18">
        <f t="shared" si="1"/>
        <v>107.31294019386598</v>
      </c>
      <c r="K21" s="18">
        <f t="shared" si="6"/>
        <v>27004</v>
      </c>
      <c r="L21" s="18">
        <f t="shared" si="2"/>
        <v>108.43325115042684</v>
      </c>
    </row>
    <row r="22" spans="1:12" ht="19.5" customHeight="1" x14ac:dyDescent="0.25">
      <c r="A22" s="43" t="s">
        <v>127</v>
      </c>
      <c r="B22" s="7" t="s">
        <v>28</v>
      </c>
      <c r="C22" s="7" t="s">
        <v>30</v>
      </c>
      <c r="D22" s="60" t="s">
        <v>124</v>
      </c>
      <c r="E22" s="19">
        <v>11408.8</v>
      </c>
      <c r="F22" s="19">
        <v>12076.1</v>
      </c>
      <c r="G22" s="19">
        <v>13014</v>
      </c>
      <c r="H22" s="21">
        <f t="shared" si="3"/>
        <v>107.76658027012031</v>
      </c>
      <c r="I22" s="20">
        <v>13287</v>
      </c>
      <c r="J22" s="21">
        <f t="shared" si="1"/>
        <v>110.02724389496608</v>
      </c>
      <c r="K22" s="20">
        <v>13566</v>
      </c>
      <c r="L22" s="21">
        <f t="shared" si="2"/>
        <v>112.33759243464362</v>
      </c>
    </row>
    <row r="23" spans="1:12" ht="21.75" customHeight="1" x14ac:dyDescent="0.25">
      <c r="A23" s="43" t="s">
        <v>128</v>
      </c>
      <c r="B23" s="7" t="s">
        <v>28</v>
      </c>
      <c r="C23" s="7" t="s">
        <v>30</v>
      </c>
      <c r="D23" s="60" t="s">
        <v>125</v>
      </c>
      <c r="E23" s="19">
        <v>7706.6</v>
      </c>
      <c r="F23" s="36">
        <v>5969.3</v>
      </c>
      <c r="G23" s="19">
        <v>6289</v>
      </c>
      <c r="H23" s="21">
        <f t="shared" si="3"/>
        <v>105.35573685356742</v>
      </c>
      <c r="I23" s="19">
        <v>6289</v>
      </c>
      <c r="J23" s="21">
        <f t="shared" si="1"/>
        <v>105.35573685356742</v>
      </c>
      <c r="K23" s="19">
        <v>6289</v>
      </c>
      <c r="L23" s="21">
        <f t="shared" si="2"/>
        <v>105.35573685356742</v>
      </c>
    </row>
    <row r="24" spans="1:12" ht="20.25" customHeight="1" x14ac:dyDescent="0.25">
      <c r="A24" s="43" t="s">
        <v>129</v>
      </c>
      <c r="B24" s="7" t="s">
        <v>28</v>
      </c>
      <c r="C24" s="7" t="s">
        <v>30</v>
      </c>
      <c r="D24" s="60" t="s">
        <v>126</v>
      </c>
      <c r="E24" s="19">
        <v>7100.8</v>
      </c>
      <c r="F24" s="36">
        <v>6858.4</v>
      </c>
      <c r="G24" s="19">
        <v>7149</v>
      </c>
      <c r="H24" s="21">
        <f t="shared" si="3"/>
        <v>104.23713985769277</v>
      </c>
      <c r="I24" s="19">
        <v>7149</v>
      </c>
      <c r="J24" s="21">
        <f t="shared" si="1"/>
        <v>104.23713985769277</v>
      </c>
      <c r="K24" s="19">
        <v>7149</v>
      </c>
      <c r="L24" s="21">
        <f t="shared" si="2"/>
        <v>104.23713985769277</v>
      </c>
    </row>
    <row r="25" spans="1:12" ht="24" customHeight="1" x14ac:dyDescent="0.25">
      <c r="A25" s="29" t="s">
        <v>11</v>
      </c>
      <c r="B25" s="31" t="s">
        <v>28</v>
      </c>
      <c r="C25" s="31" t="s">
        <v>30</v>
      </c>
      <c r="D25" s="29" t="s">
        <v>39</v>
      </c>
      <c r="E25" s="18">
        <v>4285.1000000000004</v>
      </c>
      <c r="F25" s="18">
        <v>4404.5</v>
      </c>
      <c r="G25" s="18">
        <v>4536</v>
      </c>
      <c r="H25" s="18">
        <f t="shared" si="3"/>
        <v>102.9855829265524</v>
      </c>
      <c r="I25" s="18">
        <v>4536</v>
      </c>
      <c r="J25" s="18">
        <f t="shared" si="1"/>
        <v>102.9855829265524</v>
      </c>
      <c r="K25" s="18">
        <v>4536</v>
      </c>
      <c r="L25" s="18">
        <f t="shared" si="2"/>
        <v>102.9855829265524</v>
      </c>
    </row>
    <row r="26" spans="1:12" ht="50.25" customHeight="1" x14ac:dyDescent="0.25">
      <c r="A26" s="29" t="s">
        <v>12</v>
      </c>
      <c r="B26" s="31" t="s">
        <v>28</v>
      </c>
      <c r="C26" s="31" t="s">
        <v>30</v>
      </c>
      <c r="D26" s="29" t="s">
        <v>56</v>
      </c>
      <c r="E26" s="18">
        <v>-73</v>
      </c>
      <c r="F26" s="18">
        <v>-17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</row>
    <row r="27" spans="1:12" ht="63" x14ac:dyDescent="0.25">
      <c r="A27" s="29" t="s">
        <v>13</v>
      </c>
      <c r="B27" s="31" t="s">
        <v>28</v>
      </c>
      <c r="C27" s="31" t="s">
        <v>29</v>
      </c>
      <c r="D27" s="29" t="s">
        <v>40</v>
      </c>
      <c r="E27" s="18">
        <f>E28+E29+E30+E32+E33+E35+E36+E31</f>
        <v>17793</v>
      </c>
      <c r="F27" s="18">
        <f>F28+F29+F30+F32+F33+F35+F36+F31+F34</f>
        <v>15607.1</v>
      </c>
      <c r="G27" s="18">
        <f>G28+G29+G30+G32+G33+G34+G35+G36+G31</f>
        <v>13911</v>
      </c>
      <c r="H27" s="18">
        <f t="shared" si="3"/>
        <v>89.132510203689336</v>
      </c>
      <c r="I27" s="18">
        <f>I28+I29+I30+I32+I33+I34+I35+I36+I31</f>
        <v>13911</v>
      </c>
      <c r="J27" s="18">
        <f t="shared" si="1"/>
        <v>89.132510203689336</v>
      </c>
      <c r="K27" s="18">
        <f>K28+K29+K30+K32+K33+K34+K35+K36+K31</f>
        <v>13911</v>
      </c>
      <c r="L27" s="18">
        <f t="shared" si="2"/>
        <v>89.132510203689336</v>
      </c>
    </row>
    <row r="28" spans="1:12" ht="63" x14ac:dyDescent="0.25">
      <c r="A28" s="14" t="s">
        <v>14</v>
      </c>
      <c r="B28" s="7" t="s">
        <v>28</v>
      </c>
      <c r="C28" s="7" t="s">
        <v>31</v>
      </c>
      <c r="D28" s="60" t="s">
        <v>110</v>
      </c>
      <c r="E28" s="19">
        <v>42.1</v>
      </c>
      <c r="F28" s="19">
        <v>22.7</v>
      </c>
      <c r="G28" s="19">
        <v>49</v>
      </c>
      <c r="H28" s="21">
        <f t="shared" si="3"/>
        <v>215.85903083700438</v>
      </c>
      <c r="I28" s="19">
        <v>49</v>
      </c>
      <c r="J28" s="21">
        <f t="shared" si="1"/>
        <v>215.85903083700438</v>
      </c>
      <c r="K28" s="19">
        <v>49</v>
      </c>
      <c r="L28" s="21">
        <f t="shared" si="2"/>
        <v>215.85903083700438</v>
      </c>
    </row>
    <row r="29" spans="1:12" ht="78.75" x14ac:dyDescent="0.25">
      <c r="A29" s="14" t="s">
        <v>15</v>
      </c>
      <c r="B29" s="7" t="s">
        <v>28</v>
      </c>
      <c r="C29" s="7" t="s">
        <v>31</v>
      </c>
      <c r="D29" s="60" t="s">
        <v>111</v>
      </c>
      <c r="E29" s="19">
        <v>6073.6</v>
      </c>
      <c r="F29" s="19">
        <v>5385.8</v>
      </c>
      <c r="G29" s="19">
        <v>5414</v>
      </c>
      <c r="H29" s="21">
        <f t="shared" si="3"/>
        <v>100.52359909391362</v>
      </c>
      <c r="I29" s="19">
        <v>5414</v>
      </c>
      <c r="J29" s="21">
        <f t="shared" si="1"/>
        <v>100.52359909391362</v>
      </c>
      <c r="K29" s="19">
        <v>5414</v>
      </c>
      <c r="L29" s="21">
        <f t="shared" si="2"/>
        <v>100.52359909391362</v>
      </c>
    </row>
    <row r="30" spans="1:12" ht="94.5" x14ac:dyDescent="0.25">
      <c r="A30" s="14" t="s">
        <v>16</v>
      </c>
      <c r="B30" s="7" t="s">
        <v>28</v>
      </c>
      <c r="C30" s="7" t="s">
        <v>31</v>
      </c>
      <c r="D30" s="60" t="s">
        <v>112</v>
      </c>
      <c r="E30" s="19">
        <v>376.6</v>
      </c>
      <c r="F30" s="19">
        <v>417</v>
      </c>
      <c r="G30" s="19">
        <v>452</v>
      </c>
      <c r="H30" s="21">
        <f t="shared" si="3"/>
        <v>108.39328537170263</v>
      </c>
      <c r="I30" s="19">
        <v>452</v>
      </c>
      <c r="J30" s="21">
        <f t="shared" si="1"/>
        <v>108.39328537170263</v>
      </c>
      <c r="K30" s="19">
        <v>452</v>
      </c>
      <c r="L30" s="21">
        <f t="shared" si="2"/>
        <v>108.39328537170263</v>
      </c>
    </row>
    <row r="31" spans="1:12" ht="81" customHeight="1" x14ac:dyDescent="0.25">
      <c r="A31" s="14" t="s">
        <v>130</v>
      </c>
      <c r="B31" s="7" t="s">
        <v>28</v>
      </c>
      <c r="C31" s="7" t="s">
        <v>31</v>
      </c>
      <c r="D31" s="60" t="s">
        <v>104</v>
      </c>
      <c r="E31" s="19">
        <v>1004.9</v>
      </c>
      <c r="F31" s="19">
        <v>643.6</v>
      </c>
      <c r="G31" s="19">
        <v>628</v>
      </c>
      <c r="H31" s="21">
        <f t="shared" si="3"/>
        <v>97.576134244872591</v>
      </c>
      <c r="I31" s="19">
        <v>628</v>
      </c>
      <c r="J31" s="21">
        <f t="shared" si="1"/>
        <v>97.576134244872591</v>
      </c>
      <c r="K31" s="19">
        <v>628</v>
      </c>
      <c r="L31" s="21">
        <f t="shared" si="2"/>
        <v>97.576134244872591</v>
      </c>
    </row>
    <row r="32" spans="1:12" ht="47.25" x14ac:dyDescent="0.25">
      <c r="A32" s="14" t="s">
        <v>17</v>
      </c>
      <c r="B32" s="7" t="s">
        <v>28</v>
      </c>
      <c r="C32" s="7">
        <v>120</v>
      </c>
      <c r="D32" s="60" t="s">
        <v>41</v>
      </c>
      <c r="E32" s="19">
        <v>882.8</v>
      </c>
      <c r="F32" s="19">
        <v>722.2</v>
      </c>
      <c r="G32" s="19">
        <v>597</v>
      </c>
      <c r="H32" s="21">
        <f t="shared" si="3"/>
        <v>82.664081971752964</v>
      </c>
      <c r="I32" s="19">
        <v>597</v>
      </c>
      <c r="J32" s="21">
        <f t="shared" si="1"/>
        <v>82.664081971752964</v>
      </c>
      <c r="K32" s="19">
        <v>597</v>
      </c>
      <c r="L32" s="21">
        <f t="shared" si="2"/>
        <v>82.664081971752964</v>
      </c>
    </row>
    <row r="33" spans="1:12" ht="108.75" customHeight="1" x14ac:dyDescent="0.25">
      <c r="A33" s="17" t="s">
        <v>133</v>
      </c>
      <c r="B33" s="13" t="s">
        <v>28</v>
      </c>
      <c r="C33" s="13">
        <v>120</v>
      </c>
      <c r="D33" s="60" t="s">
        <v>132</v>
      </c>
      <c r="E33" s="20">
        <v>1.7</v>
      </c>
      <c r="F33" s="20">
        <v>2.4</v>
      </c>
      <c r="G33" s="20">
        <v>2</v>
      </c>
      <c r="H33" s="21">
        <f t="shared" si="3"/>
        <v>83.333333333333343</v>
      </c>
      <c r="I33" s="20">
        <v>2</v>
      </c>
      <c r="J33" s="21">
        <f t="shared" si="1"/>
        <v>83.333333333333343</v>
      </c>
      <c r="K33" s="20">
        <v>2</v>
      </c>
      <c r="L33" s="21">
        <f t="shared" si="2"/>
        <v>83.333333333333343</v>
      </c>
    </row>
    <row r="34" spans="1:12" ht="108.75" customHeight="1" x14ac:dyDescent="0.25">
      <c r="A34" s="17" t="s">
        <v>131</v>
      </c>
      <c r="B34" s="13" t="s">
        <v>28</v>
      </c>
      <c r="C34" s="13">
        <v>120</v>
      </c>
      <c r="D34" s="60" t="s">
        <v>132</v>
      </c>
      <c r="E34" s="20">
        <v>0</v>
      </c>
      <c r="F34" s="20">
        <v>7.1</v>
      </c>
      <c r="G34" s="20">
        <v>7</v>
      </c>
      <c r="H34" s="21">
        <f t="shared" si="3"/>
        <v>98.591549295774655</v>
      </c>
      <c r="I34" s="20">
        <v>7</v>
      </c>
      <c r="J34" s="21">
        <f t="shared" si="1"/>
        <v>98.591549295774655</v>
      </c>
      <c r="K34" s="20">
        <v>7</v>
      </c>
      <c r="L34" s="21">
        <f t="shared" si="2"/>
        <v>98.591549295774655</v>
      </c>
    </row>
    <row r="35" spans="1:12" ht="35.25" customHeight="1" x14ac:dyDescent="0.25">
      <c r="A35" s="14" t="s">
        <v>18</v>
      </c>
      <c r="B35" s="7" t="s">
        <v>28</v>
      </c>
      <c r="C35" s="7">
        <v>120</v>
      </c>
      <c r="D35" s="33" t="s">
        <v>42</v>
      </c>
      <c r="E35" s="19">
        <v>577</v>
      </c>
      <c r="F35" s="19">
        <v>450.6</v>
      </c>
      <c r="G35" s="19">
        <v>0</v>
      </c>
      <c r="H35" s="21">
        <v>0</v>
      </c>
      <c r="I35" s="19">
        <v>0</v>
      </c>
      <c r="J35" s="21">
        <v>0</v>
      </c>
      <c r="K35" s="19">
        <v>0</v>
      </c>
      <c r="L35" s="21">
        <v>0</v>
      </c>
    </row>
    <row r="36" spans="1:12" ht="94.5" x14ac:dyDescent="0.25">
      <c r="A36" s="14" t="s">
        <v>19</v>
      </c>
      <c r="B36" s="7" t="s">
        <v>28</v>
      </c>
      <c r="C36" s="7">
        <v>120</v>
      </c>
      <c r="D36" s="60" t="s">
        <v>113</v>
      </c>
      <c r="E36" s="19">
        <v>8834.2999999999993</v>
      </c>
      <c r="F36" s="19">
        <v>7955.7</v>
      </c>
      <c r="G36" s="19">
        <v>6762</v>
      </c>
      <c r="H36" s="21">
        <f t="shared" si="3"/>
        <v>84.995663486556808</v>
      </c>
      <c r="I36" s="19">
        <v>6762</v>
      </c>
      <c r="J36" s="21">
        <f t="shared" si="1"/>
        <v>84.995663486556808</v>
      </c>
      <c r="K36" s="19">
        <v>6762</v>
      </c>
      <c r="L36" s="21">
        <f t="shared" si="2"/>
        <v>84.995663486556808</v>
      </c>
    </row>
    <row r="37" spans="1:12" ht="31.5" x14ac:dyDescent="0.25">
      <c r="A37" s="29" t="s">
        <v>20</v>
      </c>
      <c r="B37" s="31" t="s">
        <v>28</v>
      </c>
      <c r="C37" s="31" t="s">
        <v>29</v>
      </c>
      <c r="D37" s="29" t="s">
        <v>43</v>
      </c>
      <c r="E37" s="18">
        <f>E38</f>
        <v>1822</v>
      </c>
      <c r="F37" s="18">
        <f t="shared" ref="F37:G37" si="7">F38</f>
        <v>1638.3</v>
      </c>
      <c r="G37" s="18">
        <f t="shared" si="7"/>
        <v>1540</v>
      </c>
      <c r="H37" s="18">
        <f t="shared" si="3"/>
        <v>93.999877922236465</v>
      </c>
      <c r="I37" s="18">
        <f>I38</f>
        <v>1832</v>
      </c>
      <c r="J37" s="18">
        <f t="shared" si="1"/>
        <v>111.82323139840078</v>
      </c>
      <c r="K37" s="18">
        <f>K38</f>
        <v>2181</v>
      </c>
      <c r="L37" s="18">
        <f t="shared" si="2"/>
        <v>133.1258011353232</v>
      </c>
    </row>
    <row r="38" spans="1:12" ht="21.75" customHeight="1" x14ac:dyDescent="0.25">
      <c r="A38" s="14" t="s">
        <v>21</v>
      </c>
      <c r="B38" s="7" t="s">
        <v>28</v>
      </c>
      <c r="C38" s="7">
        <v>120</v>
      </c>
      <c r="D38" s="60" t="s">
        <v>44</v>
      </c>
      <c r="E38" s="19">
        <v>1822</v>
      </c>
      <c r="F38" s="19">
        <v>1638.3</v>
      </c>
      <c r="G38" s="20">
        <v>1540</v>
      </c>
      <c r="H38" s="21">
        <f t="shared" si="3"/>
        <v>93.999877922236465</v>
      </c>
      <c r="I38" s="20">
        <v>1832</v>
      </c>
      <c r="J38" s="21">
        <f t="shared" si="1"/>
        <v>111.82323139840078</v>
      </c>
      <c r="K38" s="20">
        <v>2181</v>
      </c>
      <c r="L38" s="21">
        <f t="shared" si="2"/>
        <v>133.1258011353232</v>
      </c>
    </row>
    <row r="39" spans="1:12" ht="47.25" x14ac:dyDescent="0.25">
      <c r="A39" s="29" t="s">
        <v>22</v>
      </c>
      <c r="B39" s="31" t="s">
        <v>28</v>
      </c>
      <c r="C39" s="31" t="s">
        <v>32</v>
      </c>
      <c r="D39" s="29" t="s">
        <v>57</v>
      </c>
      <c r="E39" s="18">
        <v>613</v>
      </c>
      <c r="F39" s="18">
        <v>121.1</v>
      </c>
      <c r="G39" s="18">
        <v>121</v>
      </c>
      <c r="H39" s="18">
        <f t="shared" si="3"/>
        <v>99.917423616845596</v>
      </c>
      <c r="I39" s="18">
        <v>121</v>
      </c>
      <c r="J39" s="18">
        <f t="shared" si="1"/>
        <v>99.917423616845596</v>
      </c>
      <c r="K39" s="18">
        <v>121</v>
      </c>
      <c r="L39" s="18">
        <f t="shared" si="2"/>
        <v>99.917423616845596</v>
      </c>
    </row>
    <row r="40" spans="1:12" ht="31.5" x14ac:dyDescent="0.25">
      <c r="A40" s="29" t="s">
        <v>23</v>
      </c>
      <c r="B40" s="31" t="s">
        <v>28</v>
      </c>
      <c r="C40" s="31" t="s">
        <v>29</v>
      </c>
      <c r="D40" s="29" t="s">
        <v>45</v>
      </c>
      <c r="E40" s="18">
        <f>E41+E42+E43</f>
        <v>10477.700000000001</v>
      </c>
      <c r="F40" s="18">
        <f>F41+F42+F43</f>
        <v>3498.2</v>
      </c>
      <c r="G40" s="18">
        <f>G41+G42+G43</f>
        <v>1208</v>
      </c>
      <c r="H40" s="18">
        <f t="shared" si="3"/>
        <v>34.532045051740894</v>
      </c>
      <c r="I40" s="18">
        <f>I41+I42+I43</f>
        <v>1208</v>
      </c>
      <c r="J40" s="18">
        <f t="shared" si="1"/>
        <v>34.532045051740894</v>
      </c>
      <c r="K40" s="18">
        <f>K41+K42+K43</f>
        <v>1208</v>
      </c>
      <c r="L40" s="18">
        <f t="shared" si="2"/>
        <v>34.532045051740894</v>
      </c>
    </row>
    <row r="41" spans="1:12" ht="53.25" customHeight="1" x14ac:dyDescent="0.25">
      <c r="A41" s="14" t="s">
        <v>82</v>
      </c>
      <c r="B41" s="7" t="s">
        <v>28</v>
      </c>
      <c r="C41" s="7">
        <v>410</v>
      </c>
      <c r="D41" s="60" t="s">
        <v>46</v>
      </c>
      <c r="E41" s="19">
        <v>3727.2</v>
      </c>
      <c r="F41" s="36">
        <v>1106.7</v>
      </c>
      <c r="G41" s="19">
        <v>44</v>
      </c>
      <c r="H41" s="21">
        <f t="shared" si="3"/>
        <v>3.9757838619318688</v>
      </c>
      <c r="I41" s="19">
        <v>44</v>
      </c>
      <c r="J41" s="21">
        <f t="shared" si="1"/>
        <v>3.9757838619318688</v>
      </c>
      <c r="K41" s="19">
        <v>44</v>
      </c>
      <c r="L41" s="21">
        <f t="shared" si="2"/>
        <v>3.9757838619318688</v>
      </c>
    </row>
    <row r="42" spans="1:12" ht="63" x14ac:dyDescent="0.25">
      <c r="A42" s="14" t="s">
        <v>81</v>
      </c>
      <c r="B42" s="7" t="s">
        <v>28</v>
      </c>
      <c r="C42" s="11" t="s">
        <v>33</v>
      </c>
      <c r="D42" s="60" t="s">
        <v>47</v>
      </c>
      <c r="E42" s="19">
        <v>6599</v>
      </c>
      <c r="F42" s="36">
        <v>2212.6999999999998</v>
      </c>
      <c r="G42" s="19">
        <v>1064</v>
      </c>
      <c r="H42" s="21">
        <f t="shared" si="3"/>
        <v>48.086048718759891</v>
      </c>
      <c r="I42" s="19">
        <v>1064</v>
      </c>
      <c r="J42" s="21">
        <f>I42/F42*100</f>
        <v>48.086048718759891</v>
      </c>
      <c r="K42" s="19">
        <v>1064</v>
      </c>
      <c r="L42" s="21">
        <f t="shared" si="2"/>
        <v>48.086048718759891</v>
      </c>
    </row>
    <row r="43" spans="1:12" ht="110.25" x14ac:dyDescent="0.25">
      <c r="A43" s="14" t="s">
        <v>99</v>
      </c>
      <c r="B43" s="7" t="s">
        <v>28</v>
      </c>
      <c r="C43" s="11" t="s">
        <v>33</v>
      </c>
      <c r="D43" s="60" t="s">
        <v>98</v>
      </c>
      <c r="E43" s="19">
        <v>151.5</v>
      </c>
      <c r="F43" s="36">
        <v>178.8</v>
      </c>
      <c r="G43" s="19">
        <v>100</v>
      </c>
      <c r="H43" s="21">
        <f t="shared" si="3"/>
        <v>55.928411633109619</v>
      </c>
      <c r="I43" s="19">
        <v>100</v>
      </c>
      <c r="J43" s="21">
        <f t="shared" si="1"/>
        <v>55.928411633109619</v>
      </c>
      <c r="K43" s="19">
        <v>100</v>
      </c>
      <c r="L43" s="21">
        <f t="shared" si="2"/>
        <v>55.928411633109619</v>
      </c>
    </row>
    <row r="44" spans="1:12" ht="31.5" x14ac:dyDescent="0.25">
      <c r="A44" s="29" t="s">
        <v>24</v>
      </c>
      <c r="B44" s="31" t="s">
        <v>28</v>
      </c>
      <c r="C44" s="31" t="s">
        <v>29</v>
      </c>
      <c r="D44" s="29" t="s">
        <v>48</v>
      </c>
      <c r="E44" s="18">
        <v>3358.2</v>
      </c>
      <c r="F44" s="18">
        <v>2588.5</v>
      </c>
      <c r="G44" s="18">
        <v>2389</v>
      </c>
      <c r="H44" s="18">
        <f t="shared" si="3"/>
        <v>92.292833687463784</v>
      </c>
      <c r="I44" s="18">
        <v>2389</v>
      </c>
      <c r="J44" s="18">
        <f t="shared" si="1"/>
        <v>92.292833687463784</v>
      </c>
      <c r="K44" s="18">
        <v>2389</v>
      </c>
      <c r="L44" s="18">
        <f t="shared" si="2"/>
        <v>92.292833687463784</v>
      </c>
    </row>
    <row r="45" spans="1:12" ht="15.75" x14ac:dyDescent="0.25">
      <c r="A45" s="29" t="s">
        <v>88</v>
      </c>
      <c r="B45" s="31" t="s">
        <v>28</v>
      </c>
      <c r="C45" s="31" t="s">
        <v>29</v>
      </c>
      <c r="D45" s="29" t="s">
        <v>89</v>
      </c>
      <c r="E45" s="18">
        <v>118.7</v>
      </c>
      <c r="F45" s="18">
        <v>145.6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</row>
    <row r="46" spans="1:12" ht="18.75" customHeight="1" x14ac:dyDescent="0.25">
      <c r="A46" s="40" t="s">
        <v>70</v>
      </c>
      <c r="B46" s="41" t="s">
        <v>28</v>
      </c>
      <c r="C46" s="41" t="s">
        <v>29</v>
      </c>
      <c r="D46" s="29" t="s">
        <v>49</v>
      </c>
      <c r="E46" s="18">
        <f>E47+E90+E92+E93+E89</f>
        <v>767515.3</v>
      </c>
      <c r="F46" s="18">
        <f>F47+F89+F90+F92+F93</f>
        <v>1172164.2</v>
      </c>
      <c r="G46" s="18">
        <f>G47+G90+G92+G93</f>
        <v>967632.8</v>
      </c>
      <c r="H46" s="18">
        <f t="shared" si="3"/>
        <v>82.550960010551435</v>
      </c>
      <c r="I46" s="18">
        <f>I47+I90+I92+I93</f>
        <v>754921.7</v>
      </c>
      <c r="J46" s="18">
        <f t="shared" si="1"/>
        <v>64.404091167432</v>
      </c>
      <c r="K46" s="18">
        <f>K47+K90+K92+K93</f>
        <v>726634.5</v>
      </c>
      <c r="L46" s="18">
        <f t="shared" si="2"/>
        <v>61.990845651146827</v>
      </c>
    </row>
    <row r="47" spans="1:12" ht="47.25" customHeight="1" x14ac:dyDescent="0.25">
      <c r="A47" s="29" t="s">
        <v>61</v>
      </c>
      <c r="B47" s="31" t="s">
        <v>28</v>
      </c>
      <c r="C47" s="31" t="s">
        <v>29</v>
      </c>
      <c r="D47" s="29" t="s">
        <v>58</v>
      </c>
      <c r="E47" s="18">
        <f>E48+E53+E74+E83</f>
        <v>765603.4</v>
      </c>
      <c r="F47" s="18">
        <f>F48+F53+F74+F83+F88</f>
        <v>1168966.3</v>
      </c>
      <c r="G47" s="18">
        <f>G48+G53+G74+G83</f>
        <v>967632.8</v>
      </c>
      <c r="H47" s="18">
        <f t="shared" si="3"/>
        <v>82.776791768932938</v>
      </c>
      <c r="I47" s="18">
        <f>I48+I53+I74+I83</f>
        <v>754921.7</v>
      </c>
      <c r="J47" s="18">
        <f t="shared" si="1"/>
        <v>64.580279174857296</v>
      </c>
      <c r="K47" s="18">
        <f>K48+K53+K74+K83</f>
        <v>726634.5</v>
      </c>
      <c r="L47" s="18">
        <f t="shared" si="2"/>
        <v>62.160431827675446</v>
      </c>
    </row>
    <row r="48" spans="1:12" ht="31.5" x14ac:dyDescent="0.25">
      <c r="A48" s="29" t="s">
        <v>60</v>
      </c>
      <c r="B48" s="31" t="s">
        <v>28</v>
      </c>
      <c r="C48" s="31" t="s">
        <v>29</v>
      </c>
      <c r="D48" s="29" t="s">
        <v>59</v>
      </c>
      <c r="E48" s="18">
        <f>E51+E52</f>
        <v>111081.8</v>
      </c>
      <c r="F48" s="18">
        <f>F50+F51+F52</f>
        <v>159339.5</v>
      </c>
      <c r="G48" s="18">
        <f>G50+G51+G52</f>
        <v>175491.9</v>
      </c>
      <c r="H48" s="18">
        <f t="shared" si="3"/>
        <v>110.13709720439691</v>
      </c>
      <c r="I48" s="18">
        <f>I50+I51+I52</f>
        <v>168666.6</v>
      </c>
      <c r="J48" s="18">
        <f t="shared" si="1"/>
        <v>105.85360190034487</v>
      </c>
      <c r="K48" s="18">
        <f>K50+K51+K52</f>
        <v>182588.3</v>
      </c>
      <c r="L48" s="18">
        <f t="shared" si="2"/>
        <v>114.59073236705272</v>
      </c>
    </row>
    <row r="49" spans="1:12" ht="44.25" hidden="1" customHeight="1" x14ac:dyDescent="0.25">
      <c r="A49" s="14" t="s">
        <v>71</v>
      </c>
      <c r="B49" s="7" t="s">
        <v>28</v>
      </c>
      <c r="C49" s="7" t="s">
        <v>79</v>
      </c>
      <c r="D49" s="12" t="s">
        <v>69</v>
      </c>
      <c r="E49" s="35">
        <v>0</v>
      </c>
      <c r="F49" s="36">
        <v>0</v>
      </c>
      <c r="G49" s="19">
        <v>0</v>
      </c>
      <c r="H49" s="21"/>
      <c r="I49" s="20">
        <v>0</v>
      </c>
      <c r="J49" s="21"/>
      <c r="K49" s="20">
        <v>0</v>
      </c>
      <c r="L49" s="21"/>
    </row>
    <row r="50" spans="1:12" ht="51.75" customHeight="1" x14ac:dyDescent="0.25">
      <c r="A50" s="14" t="s">
        <v>134</v>
      </c>
      <c r="B50" s="7" t="s">
        <v>28</v>
      </c>
      <c r="C50" s="7" t="s">
        <v>79</v>
      </c>
      <c r="D50" s="60" t="s">
        <v>135</v>
      </c>
      <c r="E50" s="36">
        <v>0</v>
      </c>
      <c r="F50" s="37">
        <v>0</v>
      </c>
      <c r="G50" s="44">
        <v>37566.400000000001</v>
      </c>
      <c r="H50" s="21"/>
      <c r="I50" s="44">
        <v>34318.1</v>
      </c>
      <c r="J50" s="21"/>
      <c r="K50" s="45">
        <v>0</v>
      </c>
      <c r="L50" s="21"/>
    </row>
    <row r="51" spans="1:12" ht="47.25" x14ac:dyDescent="0.25">
      <c r="A51" s="14" t="s">
        <v>114</v>
      </c>
      <c r="B51" s="7" t="s">
        <v>28</v>
      </c>
      <c r="C51" s="7" t="s">
        <v>79</v>
      </c>
      <c r="D51" s="60" t="s">
        <v>68</v>
      </c>
      <c r="E51" s="36">
        <v>32583.5</v>
      </c>
      <c r="F51" s="37">
        <v>49775.8</v>
      </c>
      <c r="G51" s="46">
        <v>13280.6</v>
      </c>
      <c r="H51" s="21">
        <f t="shared" si="3"/>
        <v>26.68083687253645</v>
      </c>
      <c r="I51" s="46">
        <v>1781.8</v>
      </c>
      <c r="J51" s="21">
        <f t="shared" si="1"/>
        <v>3.5796511557825288</v>
      </c>
      <c r="K51" s="47">
        <v>41878.199999999997</v>
      </c>
      <c r="L51" s="21">
        <f t="shared" si="2"/>
        <v>84.133655310411882</v>
      </c>
    </row>
    <row r="52" spans="1:12" ht="63" x14ac:dyDescent="0.25">
      <c r="A52" s="14" t="s">
        <v>115</v>
      </c>
      <c r="B52" s="7" t="s">
        <v>28</v>
      </c>
      <c r="C52" s="7" t="s">
        <v>79</v>
      </c>
      <c r="D52" s="60" t="s">
        <v>84</v>
      </c>
      <c r="E52" s="36">
        <v>78498.3</v>
      </c>
      <c r="F52" s="37">
        <v>109563.7</v>
      </c>
      <c r="G52" s="46">
        <v>124644.9</v>
      </c>
      <c r="H52" s="21">
        <f t="shared" si="3"/>
        <v>113.76477793283723</v>
      </c>
      <c r="I52" s="46">
        <v>132566.70000000001</v>
      </c>
      <c r="J52" s="21">
        <f t="shared" si="1"/>
        <v>120.99509235266792</v>
      </c>
      <c r="K52" s="47">
        <v>140710.1</v>
      </c>
      <c r="L52" s="21">
        <f t="shared" si="2"/>
        <v>128.42766354184826</v>
      </c>
    </row>
    <row r="53" spans="1:12" ht="47.25" x14ac:dyDescent="0.25">
      <c r="A53" s="29" t="s">
        <v>25</v>
      </c>
      <c r="B53" s="31" t="s">
        <v>28</v>
      </c>
      <c r="C53" s="31" t="s">
        <v>29</v>
      </c>
      <c r="D53" s="29" t="s">
        <v>62</v>
      </c>
      <c r="E53" s="18">
        <f>E54+E56+E57+E62+E63+E64+E66+E69+E73</f>
        <v>252289.39999999997</v>
      </c>
      <c r="F53" s="18">
        <f>F54+F55+F56+F57+F58+F59+F60+F61+F62+F63+65+F64+F65+F66+F67+F70+F69+F72+F73+F71</f>
        <v>553147.1</v>
      </c>
      <c r="G53" s="18">
        <f>G54+G55+G56+G57+G58+G59+G60+G61+G63+G64+G65+G66+G69+G72+G73+G67+G70</f>
        <v>334754.40000000002</v>
      </c>
      <c r="H53" s="18">
        <f t="shared" si="3"/>
        <v>60.518151500749084</v>
      </c>
      <c r="I53" s="18">
        <f>I54+I55+I56+I57+I58+I59+I60+I61+I63+I64+I65+I66+I69+I70+I72+I73+I62+I67</f>
        <v>110928.09999999999</v>
      </c>
      <c r="J53" s="18">
        <f t="shared" si="1"/>
        <v>20.053996486648849</v>
      </c>
      <c r="K53" s="18">
        <f>K54+K55+K56+K57+K58+K59+K60+K61+K63+K64+K65+K66+K69+K70+K72+K73</f>
        <v>45323.7</v>
      </c>
      <c r="L53" s="18">
        <f t="shared" si="2"/>
        <v>8.1937878730630604</v>
      </c>
    </row>
    <row r="54" spans="1:12" ht="141.75" x14ac:dyDescent="0.25">
      <c r="A54" s="16" t="s">
        <v>136</v>
      </c>
      <c r="B54" s="13" t="s">
        <v>28</v>
      </c>
      <c r="C54" s="13" t="s">
        <v>79</v>
      </c>
      <c r="D54" s="60" t="s">
        <v>137</v>
      </c>
      <c r="E54" s="36">
        <v>33710.699999999997</v>
      </c>
      <c r="F54" s="37">
        <v>73697</v>
      </c>
      <c r="G54" s="46">
        <v>53212.2</v>
      </c>
      <c r="H54" s="21">
        <v>0</v>
      </c>
      <c r="I54" s="19">
        <v>0</v>
      </c>
      <c r="J54" s="21">
        <v>0</v>
      </c>
      <c r="K54" s="19">
        <v>0</v>
      </c>
      <c r="L54" s="21">
        <v>0</v>
      </c>
    </row>
    <row r="55" spans="1:12" ht="81" customHeight="1" x14ac:dyDescent="0.25">
      <c r="A55" s="42" t="s">
        <v>138</v>
      </c>
      <c r="B55" s="13" t="s">
        <v>28</v>
      </c>
      <c r="C55" s="13" t="s">
        <v>79</v>
      </c>
      <c r="D55" s="60" t="s">
        <v>139</v>
      </c>
      <c r="E55" s="36">
        <v>0</v>
      </c>
      <c r="F55" s="38">
        <v>6274.2</v>
      </c>
      <c r="G55" s="46">
        <v>4390.3</v>
      </c>
      <c r="H55" s="21">
        <v>0</v>
      </c>
      <c r="I55" s="48">
        <v>2209.9</v>
      </c>
      <c r="J55" s="21">
        <v>0</v>
      </c>
      <c r="K55" s="19">
        <v>0</v>
      </c>
      <c r="L55" s="21">
        <v>0</v>
      </c>
    </row>
    <row r="56" spans="1:12" ht="36" customHeight="1" x14ac:dyDescent="0.25">
      <c r="A56" s="16" t="s">
        <v>183</v>
      </c>
      <c r="B56" s="13" t="s">
        <v>28</v>
      </c>
      <c r="C56" s="13" t="s">
        <v>79</v>
      </c>
      <c r="D56" s="60" t="s">
        <v>184</v>
      </c>
      <c r="E56" s="36">
        <v>10087.4</v>
      </c>
      <c r="F56" s="37">
        <v>0</v>
      </c>
      <c r="G56" s="39">
        <v>0</v>
      </c>
      <c r="H56" s="21">
        <v>0</v>
      </c>
      <c r="I56" s="36">
        <v>0</v>
      </c>
      <c r="J56" s="21">
        <v>0</v>
      </c>
      <c r="K56" s="36">
        <v>0</v>
      </c>
      <c r="L56" s="21">
        <v>0</v>
      </c>
    </row>
    <row r="57" spans="1:12" ht="93.75" customHeight="1" x14ac:dyDescent="0.25">
      <c r="A57" s="16" t="s">
        <v>140</v>
      </c>
      <c r="B57" s="7" t="s">
        <v>28</v>
      </c>
      <c r="C57" s="7" t="s">
        <v>79</v>
      </c>
      <c r="D57" s="60" t="s">
        <v>141</v>
      </c>
      <c r="E57" s="36">
        <v>1404.6</v>
      </c>
      <c r="F57" s="37">
        <v>34408.6</v>
      </c>
      <c r="G57" s="46">
        <v>136567.79999999999</v>
      </c>
      <c r="H57" s="21">
        <f t="shared" si="3"/>
        <v>396.90019355626208</v>
      </c>
      <c r="I57" s="19">
        <v>0</v>
      </c>
      <c r="J57" s="21">
        <f t="shared" si="1"/>
        <v>0</v>
      </c>
      <c r="K57" s="19">
        <v>0</v>
      </c>
      <c r="L57" s="21">
        <f t="shared" si="2"/>
        <v>0</v>
      </c>
    </row>
    <row r="58" spans="1:12" ht="63" customHeight="1" x14ac:dyDescent="0.25">
      <c r="A58" s="16" t="s">
        <v>142</v>
      </c>
      <c r="B58" s="7" t="s">
        <v>28</v>
      </c>
      <c r="C58" s="7" t="s">
        <v>79</v>
      </c>
      <c r="D58" s="60" t="s">
        <v>143</v>
      </c>
      <c r="E58" s="36">
        <v>0</v>
      </c>
      <c r="F58" s="37">
        <v>4754.7</v>
      </c>
      <c r="G58" s="19">
        <v>9590.6</v>
      </c>
      <c r="H58" s="21">
        <v>0</v>
      </c>
      <c r="I58" s="19">
        <v>3478.1</v>
      </c>
      <c r="J58" s="21">
        <v>0</v>
      </c>
      <c r="K58" s="19">
        <v>0</v>
      </c>
      <c r="L58" s="21">
        <v>0</v>
      </c>
    </row>
    <row r="59" spans="1:12" ht="31.5" hidden="1" x14ac:dyDescent="0.25">
      <c r="A59" s="16" t="s">
        <v>83</v>
      </c>
      <c r="B59" s="7" t="s">
        <v>28</v>
      </c>
      <c r="C59" s="7" t="s">
        <v>79</v>
      </c>
      <c r="D59" s="12" t="s">
        <v>85</v>
      </c>
      <c r="E59" s="36">
        <v>0</v>
      </c>
      <c r="F59" s="37">
        <v>0</v>
      </c>
      <c r="G59" s="36">
        <v>0</v>
      </c>
      <c r="H59" s="21">
        <v>0</v>
      </c>
      <c r="I59" s="36">
        <v>0</v>
      </c>
      <c r="J59" s="21">
        <v>0</v>
      </c>
      <c r="K59" s="36">
        <v>0</v>
      </c>
      <c r="L59" s="21">
        <v>0</v>
      </c>
    </row>
    <row r="60" spans="1:12" ht="47.25" x14ac:dyDescent="0.25">
      <c r="A60" s="16" t="s">
        <v>145</v>
      </c>
      <c r="B60" s="7" t="s">
        <v>28</v>
      </c>
      <c r="C60" s="7" t="s">
        <v>79</v>
      </c>
      <c r="D60" s="60" t="s">
        <v>144</v>
      </c>
      <c r="E60" s="36">
        <v>0</v>
      </c>
      <c r="F60" s="36">
        <v>0</v>
      </c>
      <c r="G60" s="19">
        <v>3667.7</v>
      </c>
      <c r="H60" s="21">
        <v>0</v>
      </c>
      <c r="I60" s="19">
        <v>0</v>
      </c>
      <c r="J60" s="21">
        <v>0</v>
      </c>
      <c r="K60" s="19">
        <v>0</v>
      </c>
      <c r="L60" s="21">
        <v>0</v>
      </c>
    </row>
    <row r="61" spans="1:12" ht="47.25" x14ac:dyDescent="0.25">
      <c r="A61" s="16" t="s">
        <v>147</v>
      </c>
      <c r="B61" s="7" t="s">
        <v>28</v>
      </c>
      <c r="C61" s="7" t="s">
        <v>79</v>
      </c>
      <c r="D61" s="60" t="s">
        <v>146</v>
      </c>
      <c r="E61" s="36">
        <v>0</v>
      </c>
      <c r="F61" s="36">
        <v>0</v>
      </c>
      <c r="G61" s="19">
        <v>0</v>
      </c>
      <c r="H61" s="21">
        <v>0</v>
      </c>
      <c r="I61" s="19">
        <v>5866.8</v>
      </c>
      <c r="J61" s="21">
        <v>0</v>
      </c>
      <c r="K61" s="19">
        <v>0</v>
      </c>
      <c r="L61" s="21">
        <v>0</v>
      </c>
    </row>
    <row r="62" spans="1:12" ht="50.25" customHeight="1" x14ac:dyDescent="0.25">
      <c r="A62" s="16" t="s">
        <v>180</v>
      </c>
      <c r="B62" s="7" t="s">
        <v>28</v>
      </c>
      <c r="C62" s="7" t="s">
        <v>79</v>
      </c>
      <c r="D62" s="69" t="s">
        <v>181</v>
      </c>
      <c r="E62" s="36">
        <v>1733.9</v>
      </c>
      <c r="F62" s="36">
        <v>3461.9</v>
      </c>
      <c r="G62" s="36">
        <v>0</v>
      </c>
      <c r="H62" s="21">
        <v>0</v>
      </c>
      <c r="I62" s="36">
        <v>0</v>
      </c>
      <c r="J62" s="21">
        <v>0</v>
      </c>
      <c r="K62" s="36">
        <v>0</v>
      </c>
      <c r="L62" s="21">
        <v>0</v>
      </c>
    </row>
    <row r="63" spans="1:12" ht="63" x14ac:dyDescent="0.25">
      <c r="A63" s="16" t="s">
        <v>160</v>
      </c>
      <c r="B63" s="7" t="s">
        <v>28</v>
      </c>
      <c r="C63" s="7" t="s">
        <v>79</v>
      </c>
      <c r="D63" s="60" t="s">
        <v>80</v>
      </c>
      <c r="E63" s="36">
        <v>990</v>
      </c>
      <c r="F63" s="36">
        <v>495</v>
      </c>
      <c r="G63" s="36">
        <v>0</v>
      </c>
      <c r="H63" s="21">
        <v>0</v>
      </c>
      <c r="I63" s="36">
        <v>0</v>
      </c>
      <c r="J63" s="21">
        <v>0</v>
      </c>
      <c r="K63" s="36">
        <v>0</v>
      </c>
      <c r="L63" s="21">
        <v>0</v>
      </c>
    </row>
    <row r="64" spans="1:12" ht="78.75" x14ac:dyDescent="0.25">
      <c r="A64" s="42" t="s">
        <v>148</v>
      </c>
      <c r="B64" s="13" t="s">
        <v>28</v>
      </c>
      <c r="C64" s="13" t="s">
        <v>79</v>
      </c>
      <c r="D64" s="60" t="s">
        <v>149</v>
      </c>
      <c r="E64" s="36">
        <v>16988.8</v>
      </c>
      <c r="F64" s="38">
        <v>18087.7</v>
      </c>
      <c r="G64" s="46">
        <v>19466.099999999999</v>
      </c>
      <c r="H64" s="21">
        <f t="shared" si="3"/>
        <v>107.6206482858517</v>
      </c>
      <c r="I64" s="46">
        <v>19466.099999999999</v>
      </c>
      <c r="J64" s="21">
        <f t="shared" si="1"/>
        <v>107.6206482858517</v>
      </c>
      <c r="K64" s="19">
        <v>19270.8</v>
      </c>
      <c r="L64" s="21">
        <f t="shared" si="2"/>
        <v>106.54090901551882</v>
      </c>
    </row>
    <row r="65" spans="1:12" ht="47.25" x14ac:dyDescent="0.25">
      <c r="A65" s="16" t="s">
        <v>151</v>
      </c>
      <c r="B65" s="7" t="s">
        <v>28</v>
      </c>
      <c r="C65" s="7" t="s">
        <v>79</v>
      </c>
      <c r="D65" s="60" t="s">
        <v>150</v>
      </c>
      <c r="E65" s="36">
        <v>0</v>
      </c>
      <c r="F65" s="37">
        <v>0</v>
      </c>
      <c r="G65" s="19">
        <v>419.9</v>
      </c>
      <c r="H65" s="21">
        <v>0</v>
      </c>
      <c r="I65" s="20">
        <v>400.1</v>
      </c>
      <c r="J65" s="21">
        <v>0</v>
      </c>
      <c r="K65" s="20">
        <v>390.2</v>
      </c>
      <c r="L65" s="21">
        <v>0</v>
      </c>
    </row>
    <row r="66" spans="1:12" ht="31.5" x14ac:dyDescent="0.25">
      <c r="A66" s="16" t="s">
        <v>159</v>
      </c>
      <c r="B66" s="7" t="s">
        <v>28</v>
      </c>
      <c r="C66" s="7" t="s">
        <v>79</v>
      </c>
      <c r="D66" s="60" t="s">
        <v>86</v>
      </c>
      <c r="E66" s="36">
        <v>990</v>
      </c>
      <c r="F66" s="36">
        <v>406.8</v>
      </c>
      <c r="G66" s="36">
        <v>0</v>
      </c>
      <c r="H66" s="21">
        <v>0</v>
      </c>
      <c r="I66" s="39">
        <v>0</v>
      </c>
      <c r="J66" s="21">
        <v>0</v>
      </c>
      <c r="K66" s="39">
        <v>0</v>
      </c>
      <c r="L66" s="21">
        <v>0</v>
      </c>
    </row>
    <row r="67" spans="1:12" ht="31.5" x14ac:dyDescent="0.25">
      <c r="A67" s="16" t="s">
        <v>158</v>
      </c>
      <c r="B67" s="7" t="s">
        <v>28</v>
      </c>
      <c r="C67" s="7" t="s">
        <v>79</v>
      </c>
      <c r="D67" s="60" t="s">
        <v>101</v>
      </c>
      <c r="E67" s="36">
        <v>0</v>
      </c>
      <c r="F67" s="36">
        <v>16701.400000000001</v>
      </c>
      <c r="G67" s="36">
        <v>0</v>
      </c>
      <c r="H67" s="21">
        <v>0</v>
      </c>
      <c r="I67" s="39">
        <v>0</v>
      </c>
      <c r="J67" s="21">
        <v>0</v>
      </c>
      <c r="K67" s="39">
        <v>0</v>
      </c>
      <c r="L67" s="21">
        <v>0</v>
      </c>
    </row>
    <row r="68" spans="1:12" ht="15.75" x14ac:dyDescent="0.25">
      <c r="A68" s="16" t="s">
        <v>176</v>
      </c>
      <c r="B68" s="7" t="s">
        <v>28</v>
      </c>
      <c r="C68" s="7" t="s">
        <v>79</v>
      </c>
      <c r="D68" s="67" t="s">
        <v>177</v>
      </c>
      <c r="E68" s="36">
        <v>0</v>
      </c>
      <c r="F68" s="36">
        <v>324.7</v>
      </c>
      <c r="G68" s="36">
        <v>0</v>
      </c>
      <c r="H68" s="21">
        <v>0</v>
      </c>
      <c r="I68" s="39">
        <v>0</v>
      </c>
      <c r="J68" s="21">
        <v>0</v>
      </c>
      <c r="K68" s="39">
        <v>0</v>
      </c>
      <c r="L68" s="21">
        <v>0</v>
      </c>
    </row>
    <row r="69" spans="1:12" ht="47.25" x14ac:dyDescent="0.25">
      <c r="A69" s="16" t="s">
        <v>156</v>
      </c>
      <c r="B69" s="7" t="s">
        <v>28</v>
      </c>
      <c r="C69" s="7" t="s">
        <v>79</v>
      </c>
      <c r="D69" s="60" t="s">
        <v>116</v>
      </c>
      <c r="E69" s="36">
        <v>4204.2</v>
      </c>
      <c r="F69" s="37">
        <v>4959.2</v>
      </c>
      <c r="G69" s="19">
        <v>5303.6</v>
      </c>
      <c r="H69" s="21">
        <f t="shared" si="3"/>
        <v>106.94466849491855</v>
      </c>
      <c r="I69" s="19">
        <v>5318.9</v>
      </c>
      <c r="J69" s="21">
        <f t="shared" si="1"/>
        <v>107.25318599774157</v>
      </c>
      <c r="K69" s="19">
        <v>0</v>
      </c>
      <c r="L69" s="21">
        <f t="shared" si="2"/>
        <v>0</v>
      </c>
    </row>
    <row r="70" spans="1:12" ht="48" customHeight="1" x14ac:dyDescent="0.25">
      <c r="A70" s="16" t="s">
        <v>155</v>
      </c>
      <c r="B70" s="7" t="s">
        <v>28</v>
      </c>
      <c r="C70" s="7" t="s">
        <v>79</v>
      </c>
      <c r="D70" s="62" t="s">
        <v>152</v>
      </c>
      <c r="E70" s="36">
        <v>0</v>
      </c>
      <c r="F70" s="36">
        <v>1033.4000000000001</v>
      </c>
      <c r="G70" s="19">
        <v>8137.9</v>
      </c>
      <c r="H70" s="21">
        <v>0</v>
      </c>
      <c r="I70" s="20">
        <v>0</v>
      </c>
      <c r="J70" s="21">
        <v>0</v>
      </c>
      <c r="K70" s="20">
        <v>0</v>
      </c>
      <c r="L70" s="21">
        <v>0</v>
      </c>
    </row>
    <row r="71" spans="1:12" ht="93" customHeight="1" x14ac:dyDescent="0.25">
      <c r="A71" s="16" t="s">
        <v>178</v>
      </c>
      <c r="B71" s="7" t="s">
        <v>28</v>
      </c>
      <c r="C71" s="7" t="s">
        <v>79</v>
      </c>
      <c r="D71" s="68" t="s">
        <v>179</v>
      </c>
      <c r="E71" s="36">
        <v>0</v>
      </c>
      <c r="F71" s="36">
        <v>1083.5999999999999</v>
      </c>
      <c r="G71" s="19">
        <v>0</v>
      </c>
      <c r="H71" s="21">
        <v>0</v>
      </c>
      <c r="I71" s="20">
        <v>0</v>
      </c>
      <c r="J71" s="21">
        <v>0</v>
      </c>
      <c r="K71" s="20">
        <v>0</v>
      </c>
      <c r="L71" s="21">
        <v>0</v>
      </c>
    </row>
    <row r="72" spans="1:12" ht="47.25" hidden="1" x14ac:dyDescent="0.25">
      <c r="A72" s="16" t="s">
        <v>157</v>
      </c>
      <c r="B72" s="7" t="s">
        <v>28</v>
      </c>
      <c r="C72" s="7" t="s">
        <v>79</v>
      </c>
      <c r="D72" s="12" t="s">
        <v>78</v>
      </c>
      <c r="E72" s="36">
        <v>0</v>
      </c>
      <c r="F72" s="37">
        <v>0</v>
      </c>
      <c r="G72" s="36">
        <v>0</v>
      </c>
      <c r="H72" s="21">
        <v>0</v>
      </c>
      <c r="I72" s="39">
        <v>0</v>
      </c>
      <c r="J72" s="21">
        <v>0</v>
      </c>
      <c r="K72" s="39">
        <v>0</v>
      </c>
      <c r="L72" s="21">
        <v>0</v>
      </c>
    </row>
    <row r="73" spans="1:12" ht="24.75" customHeight="1" x14ac:dyDescent="0.25">
      <c r="A73" s="6" t="s">
        <v>154</v>
      </c>
      <c r="B73" s="7" t="s">
        <v>28</v>
      </c>
      <c r="C73" s="7" t="s">
        <v>79</v>
      </c>
      <c r="D73" s="62" t="s">
        <v>153</v>
      </c>
      <c r="E73" s="36">
        <v>182179.8</v>
      </c>
      <c r="F73" s="37">
        <f>306175.8+81542.8</f>
        <v>387718.6</v>
      </c>
      <c r="G73" s="53">
        <v>93998.3</v>
      </c>
      <c r="H73" s="21">
        <f t="shared" si="3"/>
        <v>24.243949090912846</v>
      </c>
      <c r="I73" s="54">
        <v>74188.2</v>
      </c>
      <c r="J73" s="21">
        <f t="shared" si="1"/>
        <v>19.134547581673925</v>
      </c>
      <c r="K73" s="54">
        <v>25662.7</v>
      </c>
      <c r="L73" s="21">
        <f t="shared" si="2"/>
        <v>6.6188983453463424</v>
      </c>
    </row>
    <row r="74" spans="1:12" ht="31.5" x14ac:dyDescent="0.25">
      <c r="A74" s="32" t="s">
        <v>26</v>
      </c>
      <c r="B74" s="31" t="s">
        <v>28</v>
      </c>
      <c r="C74" s="31" t="s">
        <v>29</v>
      </c>
      <c r="D74" s="29" t="s">
        <v>63</v>
      </c>
      <c r="E74" s="18">
        <f>E75+E76+E77+E79+E80+E82+E78+E81</f>
        <v>399688.8</v>
      </c>
      <c r="F74" s="18">
        <f>F75+F76+F77+F79+F80+F82+F78</f>
        <v>438904.90000000008</v>
      </c>
      <c r="G74" s="18">
        <f>G75+G76+G77+G79+G80+G82+G78</f>
        <v>452282.30000000005</v>
      </c>
      <c r="H74" s="18">
        <f t="shared" si="3"/>
        <v>103.04790399924903</v>
      </c>
      <c r="I74" s="18">
        <f>I75+I76+I77+I79+I80+I82+I78</f>
        <v>475327</v>
      </c>
      <c r="J74" s="18">
        <f t="shared" si="1"/>
        <v>108.29840359494732</v>
      </c>
      <c r="K74" s="18">
        <f>K75+K76+K77+K79+K80+K82+K78</f>
        <v>498722.50000000006</v>
      </c>
      <c r="L74" s="18">
        <f t="shared" si="2"/>
        <v>113.62882938878103</v>
      </c>
    </row>
    <row r="75" spans="1:12" ht="47.25" x14ac:dyDescent="0.25">
      <c r="A75" s="16" t="s">
        <v>72</v>
      </c>
      <c r="B75" s="7" t="s">
        <v>28</v>
      </c>
      <c r="C75" s="7" t="s">
        <v>79</v>
      </c>
      <c r="D75" s="55" t="s">
        <v>161</v>
      </c>
      <c r="E75" s="36">
        <v>377046.9</v>
      </c>
      <c r="F75" s="37">
        <v>416594.4</v>
      </c>
      <c r="G75" s="56">
        <v>430311.2</v>
      </c>
      <c r="H75" s="21">
        <f t="shared" si="3"/>
        <v>103.29260306907631</v>
      </c>
      <c r="I75" s="57">
        <v>453297.6</v>
      </c>
      <c r="J75" s="21">
        <f t="shared" si="1"/>
        <v>108.81029605774823</v>
      </c>
      <c r="K75" s="57">
        <v>476643.4</v>
      </c>
      <c r="L75" s="21">
        <f t="shared" si="2"/>
        <v>114.41426000925601</v>
      </c>
    </row>
    <row r="76" spans="1:12" ht="63" x14ac:dyDescent="0.25">
      <c r="A76" s="42" t="s">
        <v>162</v>
      </c>
      <c r="B76" s="13" t="s">
        <v>28</v>
      </c>
      <c r="C76" s="13" t="s">
        <v>79</v>
      </c>
      <c r="D76" s="55" t="s">
        <v>163</v>
      </c>
      <c r="E76" s="21">
        <v>1253.8</v>
      </c>
      <c r="F76" s="38">
        <v>1339</v>
      </c>
      <c r="G76" s="56">
        <v>1330</v>
      </c>
      <c r="H76" s="21">
        <v>0</v>
      </c>
      <c r="I76" s="21">
        <v>1389.2</v>
      </c>
      <c r="J76" s="21">
        <v>0</v>
      </c>
      <c r="K76" s="21">
        <v>1439</v>
      </c>
      <c r="L76" s="21">
        <v>0</v>
      </c>
    </row>
    <row r="77" spans="1:12" ht="78.75" x14ac:dyDescent="0.25">
      <c r="A77" s="16" t="s">
        <v>73</v>
      </c>
      <c r="B77" s="7" t="s">
        <v>28</v>
      </c>
      <c r="C77" s="7" t="s">
        <v>79</v>
      </c>
      <c r="D77" s="33" t="s">
        <v>75</v>
      </c>
      <c r="E77" s="36">
        <v>2.5</v>
      </c>
      <c r="F77" s="37">
        <v>42.9</v>
      </c>
      <c r="G77" s="19">
        <v>1.2</v>
      </c>
      <c r="H77" s="21">
        <f t="shared" si="3"/>
        <v>2.7972027972027971</v>
      </c>
      <c r="I77" s="20">
        <v>1.3</v>
      </c>
      <c r="J77" s="21">
        <f t="shared" si="1"/>
        <v>3.0303030303030303</v>
      </c>
      <c r="K77" s="20">
        <v>1.2</v>
      </c>
      <c r="L77" s="21">
        <f t="shared" si="2"/>
        <v>2.7972027972027971</v>
      </c>
    </row>
    <row r="78" spans="1:12" ht="78" customHeight="1" x14ac:dyDescent="0.25">
      <c r="A78" s="16" t="s">
        <v>164</v>
      </c>
      <c r="B78" s="7" t="s">
        <v>28</v>
      </c>
      <c r="C78" s="7" t="s">
        <v>79</v>
      </c>
      <c r="D78" s="33" t="s">
        <v>165</v>
      </c>
      <c r="E78" s="36">
        <v>16709.900000000001</v>
      </c>
      <c r="F78" s="37">
        <v>16709.900000000001</v>
      </c>
      <c r="G78" s="47">
        <v>16260.7</v>
      </c>
      <c r="H78" s="21">
        <f t="shared" si="3"/>
        <v>97.311773260163136</v>
      </c>
      <c r="I78" s="47">
        <v>16260.7</v>
      </c>
      <c r="J78" s="21">
        <f t="shared" si="1"/>
        <v>97.311773260163136</v>
      </c>
      <c r="K78" s="47">
        <v>16260.7</v>
      </c>
      <c r="L78" s="21">
        <f t="shared" si="2"/>
        <v>97.311773260163136</v>
      </c>
    </row>
    <row r="79" spans="1:12" ht="78.75" hidden="1" x14ac:dyDescent="0.25">
      <c r="A79" s="49" t="s">
        <v>74</v>
      </c>
      <c r="B79" s="50" t="s">
        <v>28</v>
      </c>
      <c r="C79" s="50" t="s">
        <v>79</v>
      </c>
      <c r="D79" s="58" t="s">
        <v>91</v>
      </c>
      <c r="E79" s="35">
        <v>0</v>
      </c>
      <c r="F79" s="37">
        <v>0</v>
      </c>
      <c r="G79" s="35">
        <v>0</v>
      </c>
      <c r="H79" s="52">
        <v>0</v>
      </c>
      <c r="I79" s="51">
        <v>0</v>
      </c>
      <c r="J79" s="52">
        <v>0</v>
      </c>
      <c r="K79" s="51">
        <v>0</v>
      </c>
      <c r="L79" s="52">
        <v>0</v>
      </c>
    </row>
    <row r="80" spans="1:12" ht="47.25" hidden="1" customHeight="1" x14ac:dyDescent="0.25">
      <c r="A80" s="49" t="s">
        <v>102</v>
      </c>
      <c r="B80" s="50" t="s">
        <v>28</v>
      </c>
      <c r="C80" s="50" t="s">
        <v>79</v>
      </c>
      <c r="D80" s="58" t="s">
        <v>103</v>
      </c>
      <c r="E80" s="35">
        <v>0</v>
      </c>
      <c r="F80" s="36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  <c r="L80" s="35">
        <v>0</v>
      </c>
    </row>
    <row r="81" spans="1:12" ht="32.25" customHeight="1" x14ac:dyDescent="0.25">
      <c r="A81" s="16" t="s">
        <v>102</v>
      </c>
      <c r="B81" s="7" t="s">
        <v>28</v>
      </c>
      <c r="C81" s="7" t="s">
        <v>79</v>
      </c>
      <c r="D81" s="33" t="s">
        <v>185</v>
      </c>
      <c r="E81" s="36">
        <v>708.1</v>
      </c>
      <c r="F81" s="36">
        <v>0</v>
      </c>
      <c r="G81" s="36">
        <v>0</v>
      </c>
      <c r="H81" s="36">
        <v>0</v>
      </c>
      <c r="I81" s="36">
        <v>0</v>
      </c>
      <c r="J81" s="36">
        <v>0</v>
      </c>
      <c r="K81" s="36">
        <v>0</v>
      </c>
      <c r="L81" s="36">
        <v>0</v>
      </c>
    </row>
    <row r="82" spans="1:12" ht="31.5" x14ac:dyDescent="0.25">
      <c r="A82" s="16" t="s">
        <v>166</v>
      </c>
      <c r="B82" s="7" t="s">
        <v>28</v>
      </c>
      <c r="C82" s="7" t="s">
        <v>79</v>
      </c>
      <c r="D82" s="33" t="s">
        <v>167</v>
      </c>
      <c r="E82" s="36">
        <v>3967.6</v>
      </c>
      <c r="F82" s="37">
        <f>4204.7+14</f>
        <v>4218.7</v>
      </c>
      <c r="G82" s="19">
        <v>4379.2</v>
      </c>
      <c r="H82" s="19">
        <v>0</v>
      </c>
      <c r="I82" s="19">
        <v>4378.2</v>
      </c>
      <c r="J82" s="19">
        <v>2910.2</v>
      </c>
      <c r="K82" s="19">
        <v>4378.2</v>
      </c>
      <c r="L82" s="19">
        <v>2909.9</v>
      </c>
    </row>
    <row r="83" spans="1:12" ht="15" customHeight="1" x14ac:dyDescent="0.25">
      <c r="A83" s="32" t="s">
        <v>65</v>
      </c>
      <c r="B83" s="31" t="s">
        <v>28</v>
      </c>
      <c r="C83" s="31" t="s">
        <v>29</v>
      </c>
      <c r="D83" s="29" t="s">
        <v>64</v>
      </c>
      <c r="E83" s="18">
        <f>E84+E85+E86+E87</f>
        <v>2543.3999999999996</v>
      </c>
      <c r="F83" s="18">
        <f t="shared" ref="F83:G83" si="8">F84+F85+F86+F87</f>
        <v>17574.8</v>
      </c>
      <c r="G83" s="18">
        <f t="shared" si="8"/>
        <v>5104.2</v>
      </c>
      <c r="H83" s="18">
        <f t="shared" si="3"/>
        <v>29.04272025855202</v>
      </c>
      <c r="I83" s="18">
        <f>I84+I85+I86+I87</f>
        <v>0</v>
      </c>
      <c r="J83" s="18">
        <f t="shared" si="1"/>
        <v>0</v>
      </c>
      <c r="K83" s="18">
        <f>K84+K85+K86+K87</f>
        <v>0</v>
      </c>
      <c r="L83" s="18">
        <f t="shared" si="2"/>
        <v>0</v>
      </c>
    </row>
    <row r="84" spans="1:12" ht="78.75" hidden="1" x14ac:dyDescent="0.25">
      <c r="A84" s="17" t="s">
        <v>92</v>
      </c>
      <c r="B84" s="13" t="s">
        <v>28</v>
      </c>
      <c r="C84" s="7" t="s">
        <v>79</v>
      </c>
      <c r="D84" s="60" t="s">
        <v>76</v>
      </c>
      <c r="E84" s="36">
        <v>0</v>
      </c>
      <c r="F84" s="37">
        <v>0</v>
      </c>
      <c r="G84" s="36">
        <v>0</v>
      </c>
      <c r="H84" s="21" t="e">
        <f t="shared" si="3"/>
        <v>#DIV/0!</v>
      </c>
      <c r="I84" s="39">
        <v>0</v>
      </c>
      <c r="J84" s="21" t="e">
        <f t="shared" si="1"/>
        <v>#DIV/0!</v>
      </c>
      <c r="K84" s="39">
        <v>0</v>
      </c>
      <c r="L84" s="21" t="e">
        <f t="shared" si="2"/>
        <v>#DIV/0!</v>
      </c>
    </row>
    <row r="85" spans="1:12" ht="47.25" x14ac:dyDescent="0.25">
      <c r="A85" s="17" t="s">
        <v>168</v>
      </c>
      <c r="B85" s="13" t="s">
        <v>28</v>
      </c>
      <c r="C85" s="7" t="s">
        <v>79</v>
      </c>
      <c r="D85" s="33" t="s">
        <v>170</v>
      </c>
      <c r="E85" s="36">
        <v>104.2</v>
      </c>
      <c r="F85" s="37">
        <v>0</v>
      </c>
      <c r="G85" s="19">
        <v>104.2</v>
      </c>
      <c r="H85" s="21">
        <v>0</v>
      </c>
      <c r="I85" s="20">
        <v>0</v>
      </c>
      <c r="J85" s="21">
        <v>0</v>
      </c>
      <c r="K85" s="20">
        <v>0</v>
      </c>
      <c r="L85" s="21">
        <v>0</v>
      </c>
    </row>
    <row r="86" spans="1:12" ht="50.25" customHeight="1" x14ac:dyDescent="0.25">
      <c r="A86" s="17" t="s">
        <v>171</v>
      </c>
      <c r="B86" s="13" t="s">
        <v>28</v>
      </c>
      <c r="C86" s="7" t="s">
        <v>79</v>
      </c>
      <c r="D86" s="33" t="s">
        <v>169</v>
      </c>
      <c r="E86" s="36">
        <v>0</v>
      </c>
      <c r="F86" s="38">
        <v>0</v>
      </c>
      <c r="G86" s="19">
        <v>5000</v>
      </c>
      <c r="H86" s="21">
        <v>0</v>
      </c>
      <c r="I86" s="20">
        <v>0</v>
      </c>
      <c r="J86" s="21">
        <v>0</v>
      </c>
      <c r="K86" s="20">
        <v>0</v>
      </c>
      <c r="L86" s="21">
        <v>0</v>
      </c>
    </row>
    <row r="87" spans="1:12" ht="33.75" customHeight="1" x14ac:dyDescent="0.25">
      <c r="A87" s="17" t="s">
        <v>172</v>
      </c>
      <c r="B87" s="13" t="s">
        <v>28</v>
      </c>
      <c r="C87" s="7" t="s">
        <v>79</v>
      </c>
      <c r="D87" s="63" t="s">
        <v>77</v>
      </c>
      <c r="E87" s="39">
        <v>2439.1999999999998</v>
      </c>
      <c r="F87" s="36">
        <v>17574.8</v>
      </c>
      <c r="G87" s="19">
        <v>0</v>
      </c>
      <c r="H87" s="21">
        <v>0</v>
      </c>
      <c r="I87" s="20">
        <v>0</v>
      </c>
      <c r="J87" s="21">
        <v>0</v>
      </c>
      <c r="K87" s="20">
        <v>0</v>
      </c>
      <c r="L87" s="21">
        <v>0</v>
      </c>
    </row>
    <row r="88" spans="1:12" ht="15.75" hidden="1" x14ac:dyDescent="0.25">
      <c r="A88" s="70" t="s">
        <v>182</v>
      </c>
      <c r="B88" s="71" t="s">
        <v>28</v>
      </c>
      <c r="C88" s="71" t="s">
        <v>79</v>
      </c>
      <c r="D88" s="64" t="s">
        <v>50</v>
      </c>
      <c r="E88" s="74">
        <v>0</v>
      </c>
      <c r="F88" s="72">
        <v>0</v>
      </c>
      <c r="G88" s="73">
        <v>0</v>
      </c>
      <c r="H88" s="18">
        <v>0</v>
      </c>
      <c r="I88" s="73">
        <v>0</v>
      </c>
      <c r="J88" s="18">
        <v>0</v>
      </c>
      <c r="K88" s="73">
        <v>0</v>
      </c>
      <c r="L88" s="18">
        <v>0</v>
      </c>
    </row>
    <row r="89" spans="1:12" ht="31.5" x14ac:dyDescent="0.25">
      <c r="A89" s="32" t="s">
        <v>173</v>
      </c>
      <c r="B89" s="31" t="s">
        <v>28</v>
      </c>
      <c r="C89" s="31" t="s">
        <v>29</v>
      </c>
      <c r="D89" s="29" t="s">
        <v>174</v>
      </c>
      <c r="E89" s="18">
        <v>1005.3</v>
      </c>
      <c r="F89" s="18">
        <v>2219</v>
      </c>
      <c r="G89" s="18">
        <v>0</v>
      </c>
      <c r="H89" s="18">
        <f t="shared" si="3"/>
        <v>0</v>
      </c>
      <c r="I89" s="18">
        <v>0</v>
      </c>
      <c r="J89" s="18">
        <f t="shared" si="1"/>
        <v>0</v>
      </c>
      <c r="K89" s="18">
        <v>0</v>
      </c>
      <c r="L89" s="18">
        <f t="shared" si="2"/>
        <v>0</v>
      </c>
    </row>
    <row r="90" spans="1:12" ht="15.75" x14ac:dyDescent="0.25">
      <c r="A90" s="32" t="s">
        <v>67</v>
      </c>
      <c r="B90" s="31" t="s">
        <v>28</v>
      </c>
      <c r="C90" s="31" t="s">
        <v>29</v>
      </c>
      <c r="D90" s="29" t="s">
        <v>50</v>
      </c>
      <c r="E90" s="18">
        <f>E91</f>
        <v>940.8</v>
      </c>
      <c r="F90" s="18">
        <f t="shared" ref="F90:G90" si="9">F91</f>
        <v>960.9</v>
      </c>
      <c r="G90" s="18">
        <f t="shared" si="9"/>
        <v>0</v>
      </c>
      <c r="H90" s="18">
        <v>0</v>
      </c>
      <c r="I90" s="18">
        <f>I91</f>
        <v>0</v>
      </c>
      <c r="J90" s="18">
        <v>0</v>
      </c>
      <c r="K90" s="18">
        <f>K91</f>
        <v>0</v>
      </c>
      <c r="L90" s="18">
        <v>0</v>
      </c>
    </row>
    <row r="91" spans="1:12" ht="31.5" x14ac:dyDescent="0.25">
      <c r="A91" s="14" t="s">
        <v>67</v>
      </c>
      <c r="B91" s="7" t="s">
        <v>28</v>
      </c>
      <c r="C91" s="7" t="s">
        <v>79</v>
      </c>
      <c r="D91" s="60" t="s">
        <v>175</v>
      </c>
      <c r="E91" s="36">
        <v>940.8</v>
      </c>
      <c r="F91" s="36">
        <v>960.9</v>
      </c>
      <c r="G91" s="36">
        <v>0</v>
      </c>
      <c r="H91" s="36">
        <v>0</v>
      </c>
      <c r="I91" s="36">
        <v>0</v>
      </c>
      <c r="J91" s="36">
        <v>0</v>
      </c>
      <c r="K91" s="36">
        <v>0</v>
      </c>
      <c r="L91" s="36">
        <v>0</v>
      </c>
    </row>
    <row r="92" spans="1:12" ht="78.75" customHeight="1" x14ac:dyDescent="0.25">
      <c r="A92" s="32" t="s">
        <v>90</v>
      </c>
      <c r="B92" s="31" t="s">
        <v>28</v>
      </c>
      <c r="C92" s="31">
        <v>150</v>
      </c>
      <c r="D92" s="64" t="s">
        <v>93</v>
      </c>
      <c r="E92" s="34">
        <v>2413.1</v>
      </c>
      <c r="F92" s="18">
        <v>2779.2</v>
      </c>
      <c r="G92" s="18">
        <v>0</v>
      </c>
      <c r="H92" s="18">
        <v>0</v>
      </c>
      <c r="I92" s="18">
        <v>0</v>
      </c>
      <c r="J92" s="18">
        <v>0</v>
      </c>
      <c r="K92" s="18">
        <v>0</v>
      </c>
      <c r="L92" s="18">
        <v>0</v>
      </c>
    </row>
    <row r="93" spans="1:12" ht="63" x14ac:dyDescent="0.25">
      <c r="A93" s="32" t="s">
        <v>27</v>
      </c>
      <c r="B93" s="31" t="s">
        <v>28</v>
      </c>
      <c r="C93" s="31">
        <v>150</v>
      </c>
      <c r="D93" s="64" t="s">
        <v>66</v>
      </c>
      <c r="E93" s="34">
        <v>-2447.3000000000002</v>
      </c>
      <c r="F93" s="18">
        <v>-2761.2</v>
      </c>
      <c r="G93" s="18">
        <v>0</v>
      </c>
      <c r="H93" s="18">
        <v>0</v>
      </c>
      <c r="I93" s="18">
        <v>0</v>
      </c>
      <c r="J93" s="18">
        <v>0</v>
      </c>
      <c r="K93" s="18">
        <v>0</v>
      </c>
      <c r="L93" s="18">
        <v>0</v>
      </c>
    </row>
    <row r="94" spans="1:12" ht="24" customHeight="1" x14ac:dyDescent="0.25">
      <c r="A94" s="79" t="s">
        <v>51</v>
      </c>
      <c r="B94" s="79"/>
      <c r="C94" s="79"/>
      <c r="D94" s="79"/>
      <c r="E94" s="23">
        <f>E46+E8</f>
        <v>1412953.5</v>
      </c>
      <c r="F94" s="23">
        <f>F46+F8</f>
        <v>1685778</v>
      </c>
      <c r="G94" s="23">
        <f>G46+G8</f>
        <v>1457509.8</v>
      </c>
      <c r="H94" s="24">
        <f t="shared" si="3"/>
        <v>86.459177898869243</v>
      </c>
      <c r="I94" s="23">
        <f>I46+I8</f>
        <v>1278982.7</v>
      </c>
      <c r="J94" s="24">
        <f t="shared" si="1"/>
        <v>75.868987494201491</v>
      </c>
      <c r="K94" s="66">
        <f>K46+K8</f>
        <v>1256191.5</v>
      </c>
      <c r="L94" s="24">
        <f t="shared" si="2"/>
        <v>74.517018255072728</v>
      </c>
    </row>
    <row r="95" spans="1:12" x14ac:dyDescent="0.25">
      <c r="E95" s="25"/>
    </row>
    <row r="96" spans="1:12" x14ac:dyDescent="0.25">
      <c r="E96" s="25"/>
    </row>
    <row r="97" spans="5:6" x14ac:dyDescent="0.25">
      <c r="E97" s="25"/>
    </row>
    <row r="100" spans="5:6" x14ac:dyDescent="0.25">
      <c r="F100" s="25"/>
    </row>
  </sheetData>
  <mergeCells count="5">
    <mergeCell ref="A3:L3"/>
    <mergeCell ref="A6:C6"/>
    <mergeCell ref="A94:D94"/>
    <mergeCell ref="K1:L1"/>
    <mergeCell ref="A7:C7"/>
  </mergeCells>
  <pageMargins left="0.6692913385826772" right="0.6692913385826772" top="0.9055118110236221" bottom="0.9055118110236221" header="0" footer="0"/>
  <pageSetup paperSize="9" scale="66" fitToHeight="1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Попова Лариса Валентиновна</dc:creator>
  <cp:lastModifiedBy>Н.К. Абакумкина</cp:lastModifiedBy>
  <cp:lastPrinted>2022-11-15T14:20:22Z</cp:lastPrinted>
  <dcterms:created xsi:type="dcterms:W3CDTF">2017-11-13T06:37:00Z</dcterms:created>
  <dcterms:modified xsi:type="dcterms:W3CDTF">2022-11-17T06:12:33Z</dcterms:modified>
</cp:coreProperties>
</file>