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9465" activeTab="0"/>
  </bookViews>
  <sheets>
    <sheet name="испол-е" sheetId="1" r:id="rId1"/>
  </sheets>
  <definedNames>
    <definedName name="_xlnm.Print_Titles" localSheetId="0">'испол-е'!$2:$4</definedName>
    <definedName name="_xlnm.Print_Area" localSheetId="0">'испол-е'!$A$1:$S$86</definedName>
  </definedNames>
  <calcPr fullCalcOnLoad="1"/>
</workbook>
</file>

<file path=xl/sharedStrings.xml><?xml version="1.0" encoding="utf-8"?>
<sst xmlns="http://schemas.openxmlformats.org/spreadsheetml/2006/main" count="105" uniqueCount="97">
  <si>
    <t>ВСЕГО РАСХОДОВ</t>
  </si>
  <si>
    <t>Условно утверждаемые расходы</t>
  </si>
  <si>
    <t>Межбюджетные трансферты</t>
  </si>
  <si>
    <t>Дотация на поддержку мер по обеспечению сбалансированности местных бюджетов муниципальных районов на финансирование расходов, предусмотренных решением о бюджете</t>
  </si>
  <si>
    <t>Обслуживание муниципального долга</t>
  </si>
  <si>
    <t>Средства массовой информации</t>
  </si>
  <si>
    <t>в том числе добровольные пожертвование от Газпрома</t>
  </si>
  <si>
    <t>2. Физическая культура и спорт</t>
  </si>
  <si>
    <t>5. Другие вопросы в области социальной политики</t>
  </si>
  <si>
    <t>4. Охрана семьи и детства</t>
  </si>
  <si>
    <t>Общества ветеранов и инвалидов</t>
  </si>
  <si>
    <t>ДЦП Обеспечение жильем молодых семей в Грязовецком муниципальном районе на2009-2011 годы</t>
  </si>
  <si>
    <t>Обеспечение граждан жильем, проживающих в сельской местности</t>
  </si>
  <si>
    <t>софинансирование целевых программ "Социальное развитие села"приобретение и строительство жилья для молодых специалистов, работающих на селе</t>
  </si>
  <si>
    <t>Специалисты села</t>
  </si>
  <si>
    <t>из них</t>
  </si>
  <si>
    <t>3. Социальное обеспечение населения</t>
  </si>
  <si>
    <t>2. Учреждения социальной защиты</t>
  </si>
  <si>
    <t>1. Муниципальная доплата к пенсии</t>
  </si>
  <si>
    <t>Социальная политика</t>
  </si>
  <si>
    <t>Санитарно-эпидемиологическое благополучие</t>
  </si>
  <si>
    <t>Здравоохранение</t>
  </si>
  <si>
    <t>1. Содержание учреждений культуры</t>
  </si>
  <si>
    <t>Культура, кинематография и средства массовой информации</t>
  </si>
  <si>
    <t>7. Другие вопросы в области образования</t>
  </si>
  <si>
    <t>6, ДЦП "Органиазция отдыха детей, их оздоровления и занятости в Грязовецком районе"</t>
  </si>
  <si>
    <t>5. Молодежная политика и оздоровление</t>
  </si>
  <si>
    <t>4. Детские школы искусств</t>
  </si>
  <si>
    <t>3. Внешкольные учреждения</t>
  </si>
  <si>
    <t>2. Школы</t>
  </si>
  <si>
    <t>1. Детские дошкольные учреждения</t>
  </si>
  <si>
    <t>Образование</t>
  </si>
  <si>
    <t>Долгосрочная целевая экологическая программа по оздоровлению окружающей среды на 2009-2013 гг.</t>
  </si>
  <si>
    <t>в том числе</t>
  </si>
  <si>
    <t>Охрана окружающей среды</t>
  </si>
  <si>
    <t>взносы на капитальный ремонт жилого фонда</t>
  </si>
  <si>
    <t>Софинансирование программ по переселению граждан из ветхого и аварийного жилья</t>
  </si>
  <si>
    <t>программа по переселению граждан из ветхого и аварийного жилья (обл сред)</t>
  </si>
  <si>
    <t>программа по переселению граждан из ветхого и аварийного жилья (фед сред)</t>
  </si>
  <si>
    <t>ФЦП "Чистая вода на 2011-2017гг"</t>
  </si>
  <si>
    <t>ФЦП "Устойчивое развитие сельских территорий на 2014-2017гг"</t>
  </si>
  <si>
    <t>расходы на обслуживание газопровода</t>
  </si>
  <si>
    <t>софинансирование газификации</t>
  </si>
  <si>
    <t>ДЦП "Газификация"</t>
  </si>
  <si>
    <t xml:space="preserve">ДЦП " Вода Вологодчины"на 2011-2020 годы </t>
  </si>
  <si>
    <t>Жилищно-коммунальное хозяйство</t>
  </si>
  <si>
    <t>8. Субсидия на трудоустройство инвалидов</t>
  </si>
  <si>
    <t>7. Долгосрочная целевая программа "Развитие малого предпринимательства в ГМР"</t>
  </si>
  <si>
    <t>6.Управление по имущественным и земельным отношениям</t>
  </si>
  <si>
    <t>5.субсидия АТП</t>
  </si>
  <si>
    <t>4.субсидия монзажелтранс</t>
  </si>
  <si>
    <t>3. Мероприятия по землеустройству и землепользованию</t>
  </si>
  <si>
    <t>2. МУ "Комплексный информационно-технический центр"</t>
  </si>
  <si>
    <t>1. Содержание дорог</t>
  </si>
  <si>
    <t>Национальная экономика</t>
  </si>
  <si>
    <t>3. Обеспечение деятельности ЕДДС</t>
  </si>
  <si>
    <t>2. Предупреждение и ликвидация последствий чрезвычайных ситуаций природного и техногенного характера, гражданская оборона</t>
  </si>
  <si>
    <t>1. мероприятия в рамках районной программы "Обеспечение законности, правопорядка и общественной безопасности в Грязовецком муниципальном районе на 2014-2016 годы"</t>
  </si>
  <si>
    <t>Национальная безопасность и правоохранительная деятельность</t>
  </si>
  <si>
    <t xml:space="preserve">Средства на временное социально-бытовое обустройство лиц, вынужденно покинувших территорию Украины </t>
  </si>
  <si>
    <t>ДЦП Соц.разв.села (ярмарка)</t>
  </si>
  <si>
    <t>исполнение исковых требований</t>
  </si>
  <si>
    <t>МУ "Комплексный информационно-технический центр"</t>
  </si>
  <si>
    <t>Оценка недвижимости, оформление права собственности</t>
  </si>
  <si>
    <t>Проведение праздника труда</t>
  </si>
  <si>
    <t>Доплата за звание "Почетный гражданин района"</t>
  </si>
  <si>
    <t>,</t>
  </si>
  <si>
    <t>ДЦП "Органиазция отдыха детей, их оздоровления и занятости в Грязовецком районе"</t>
  </si>
  <si>
    <t>расходы на МФЦ</t>
  </si>
  <si>
    <t xml:space="preserve"> Другие общегосударственные вопросы</t>
  </si>
  <si>
    <t xml:space="preserve"> Резервный фонд </t>
  </si>
  <si>
    <t>Проведение выборов</t>
  </si>
  <si>
    <t>Судебная система</t>
  </si>
  <si>
    <t>*Управление финансов района</t>
  </si>
  <si>
    <t>*Контрольно-счетная палата района</t>
  </si>
  <si>
    <t>Управление по имущественным и земельным отношениям</t>
  </si>
  <si>
    <t>* Администрация района</t>
  </si>
  <si>
    <t>* Глава района</t>
  </si>
  <si>
    <t>1. Содержание органов местного самоуправления</t>
  </si>
  <si>
    <t>Общегосударственные расходы</t>
  </si>
  <si>
    <t>к собственным средствам</t>
  </si>
  <si>
    <t>к утвержденному бюджету</t>
  </si>
  <si>
    <t>из них собственные средства (01.00.00)</t>
  </si>
  <si>
    <t>ВСЕГО</t>
  </si>
  <si>
    <t>просроченная кредиторская задолженность на 01.01.2014</t>
  </si>
  <si>
    <t>просроченная кредиторская задолженность на 01.08.2013</t>
  </si>
  <si>
    <t>Предполагаемое распределение</t>
  </si>
  <si>
    <t>Отклонение уточненного плана на 01.09.11 от ожидаемой оценки</t>
  </si>
  <si>
    <t>Ожидаемая оценка 2011 года по собственным средствам</t>
  </si>
  <si>
    <t>Процент исполнения</t>
  </si>
  <si>
    <t>Исполнено на 01 января 2015 года</t>
  </si>
  <si>
    <r>
      <t>Утверждено на 2012 год (Уточненный план на 01</t>
    </r>
    <r>
      <rPr>
        <u val="single"/>
        <sz val="10"/>
        <rFont val="Times New Roman"/>
        <family val="1"/>
      </rPr>
      <t xml:space="preserve"> ноября</t>
    </r>
    <r>
      <rPr>
        <sz val="10"/>
        <rFont val="Times New Roman"/>
        <family val="1"/>
      </rPr>
      <t xml:space="preserve"> 2012 года)</t>
    </r>
  </si>
  <si>
    <t>Утверждено (уточнение СБР на 01.01.2015 года)</t>
  </si>
  <si>
    <t>Утверждено (уточнение февраля) решением о бюджете 2013 г</t>
  </si>
  <si>
    <t>Утверждено в бюджете на 2011 год</t>
  </si>
  <si>
    <t>Наименование</t>
  </si>
  <si>
    <t>Исполнение по расходам бюджета Грязовецкого муниципального района за 2014 год 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</si>
</sst>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/>
    </xf>
    <xf numFmtId="165" fontId="8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65" fontId="8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right" wrapText="1"/>
    </xf>
    <xf numFmtId="165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Y86"/>
  <sheetViews>
    <sheetView tabSelected="1" view="pageBreakPreview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8.8515625" defaultRowHeight="12.75"/>
  <cols>
    <col min="1" max="1" width="42.140625" style="1" customWidth="1"/>
    <col min="2" max="2" width="11.140625" style="1" hidden="1" customWidth="1"/>
    <col min="3" max="3" width="13.421875" style="1" hidden="1" customWidth="1"/>
    <col min="4" max="4" width="12.57421875" style="1" hidden="1" customWidth="1"/>
    <col min="5" max="5" width="14.8515625" style="1" customWidth="1"/>
    <col min="6" max="6" width="13.421875" style="1" customWidth="1"/>
    <col min="7" max="8" width="12.7109375" style="1" hidden="1" customWidth="1"/>
    <col min="9" max="9" width="14.8515625" style="1" customWidth="1"/>
    <col min="10" max="10" width="8.8515625" style="1" hidden="1" customWidth="1"/>
    <col min="11" max="11" width="14.28125" style="1" customWidth="1"/>
    <col min="12" max="13" width="11.7109375" style="2" customWidth="1"/>
    <col min="14" max="14" width="0.2890625" style="1" hidden="1" customWidth="1"/>
    <col min="15" max="15" width="11.57421875" style="1" hidden="1" customWidth="1"/>
    <col min="16" max="16" width="10.7109375" style="1" hidden="1" customWidth="1"/>
    <col min="17" max="17" width="8.8515625" style="1" hidden="1" customWidth="1"/>
    <col min="18" max="18" width="15.00390625" style="1" hidden="1" customWidth="1"/>
    <col min="19" max="19" width="14.57421875" style="1" hidden="1" customWidth="1"/>
    <col min="20" max="20" width="13.00390625" style="2" customWidth="1"/>
    <col min="21" max="23" width="12.140625" style="2" customWidth="1"/>
    <col min="24" max="24" width="15.57421875" style="2" customWidth="1"/>
    <col min="25" max="25" width="16.8515625" style="2" customWidth="1"/>
    <col min="26" max="16384" width="8.8515625" style="1" customWidth="1"/>
  </cols>
  <sheetData>
    <row r="1" spans="1:17" ht="31.5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5" ht="12.75" customHeight="1">
      <c r="A2" s="74" t="s">
        <v>95</v>
      </c>
      <c r="B2" s="74" t="s">
        <v>94</v>
      </c>
      <c r="C2" s="74" t="s">
        <v>93</v>
      </c>
      <c r="D2" s="74"/>
      <c r="E2" s="76" t="s">
        <v>92</v>
      </c>
      <c r="F2" s="78"/>
      <c r="G2" s="74" t="s">
        <v>91</v>
      </c>
      <c r="H2" s="74"/>
      <c r="I2" s="74" t="s">
        <v>90</v>
      </c>
      <c r="J2" s="85"/>
      <c r="K2" s="86"/>
      <c r="L2" s="76" t="s">
        <v>89</v>
      </c>
      <c r="M2" s="78"/>
      <c r="O2" s="81" t="s">
        <v>88</v>
      </c>
      <c r="P2" s="83" t="s">
        <v>87</v>
      </c>
      <c r="Q2" s="81" t="s">
        <v>86</v>
      </c>
      <c r="R2" s="72" t="s">
        <v>85</v>
      </c>
      <c r="S2" s="75" t="s">
        <v>84</v>
      </c>
      <c r="T2" s="65"/>
      <c r="U2" s="65"/>
      <c r="V2" s="65"/>
      <c r="W2" s="65"/>
      <c r="X2" s="65"/>
      <c r="Y2" s="65"/>
    </row>
    <row r="3" spans="1:25" ht="33" customHeight="1">
      <c r="A3" s="87"/>
      <c r="B3" s="87"/>
      <c r="C3" s="87"/>
      <c r="D3" s="87"/>
      <c r="E3" s="77"/>
      <c r="F3" s="79"/>
      <c r="G3" s="87"/>
      <c r="H3" s="87"/>
      <c r="I3" s="87"/>
      <c r="J3" s="88"/>
      <c r="K3" s="89"/>
      <c r="L3" s="77"/>
      <c r="M3" s="79"/>
      <c r="O3" s="82"/>
      <c r="P3" s="84"/>
      <c r="Q3" s="82"/>
      <c r="R3" s="73"/>
      <c r="S3" s="76"/>
      <c r="T3" s="65"/>
      <c r="U3" s="65"/>
      <c r="V3" s="65"/>
      <c r="W3" s="65"/>
      <c r="X3" s="65"/>
      <c r="Y3" s="65"/>
    </row>
    <row r="4" spans="1:25" ht="51">
      <c r="A4" s="87"/>
      <c r="B4" s="87"/>
      <c r="C4" s="71" t="s">
        <v>83</v>
      </c>
      <c r="D4" s="70" t="s">
        <v>82</v>
      </c>
      <c r="E4" s="66" t="s">
        <v>83</v>
      </c>
      <c r="F4" s="70" t="s">
        <v>82</v>
      </c>
      <c r="G4" s="71" t="s">
        <v>83</v>
      </c>
      <c r="H4" s="70" t="s">
        <v>82</v>
      </c>
      <c r="I4" s="69" t="s">
        <v>83</v>
      </c>
      <c r="J4" s="68"/>
      <c r="K4" s="67" t="s">
        <v>82</v>
      </c>
      <c r="L4" s="66" t="s">
        <v>81</v>
      </c>
      <c r="M4" s="66" t="s">
        <v>80</v>
      </c>
      <c r="O4" s="82"/>
      <c r="P4" s="84"/>
      <c r="Q4" s="82"/>
      <c r="R4" s="74"/>
      <c r="S4" s="77"/>
      <c r="U4" s="65"/>
      <c r="V4" s="65"/>
      <c r="W4" s="65"/>
      <c r="X4" s="65"/>
      <c r="Y4" s="65"/>
    </row>
    <row r="5" spans="1:25" ht="15.75">
      <c r="A5" s="6" t="s">
        <v>79</v>
      </c>
      <c r="B5" s="6" t="e">
        <f>B6+B15+B16</f>
        <v>#REF!</v>
      </c>
      <c r="C5" s="6" t="e">
        <f aca="true" t="shared" si="0" ref="C5:K5">C6+C16</f>
        <v>#REF!</v>
      </c>
      <c r="D5" s="6" t="e">
        <f t="shared" si="0"/>
        <v>#REF!</v>
      </c>
      <c r="E5" s="33">
        <f t="shared" si="0"/>
        <v>52931.7</v>
      </c>
      <c r="F5" s="33">
        <f t="shared" si="0"/>
        <v>40382.399999999994</v>
      </c>
      <c r="G5" s="33">
        <f t="shared" si="0"/>
        <v>0</v>
      </c>
      <c r="H5" s="33">
        <f t="shared" si="0"/>
        <v>0</v>
      </c>
      <c r="I5" s="33">
        <f t="shared" si="0"/>
        <v>48448.1</v>
      </c>
      <c r="J5" s="33">
        <f t="shared" si="0"/>
        <v>0</v>
      </c>
      <c r="K5" s="32">
        <f t="shared" si="0"/>
        <v>40382.399999999994</v>
      </c>
      <c r="L5" s="9">
        <f>I5/E5*100</f>
        <v>91.52946155139547</v>
      </c>
      <c r="M5" s="9">
        <f>K5/F5*100</f>
        <v>100</v>
      </c>
      <c r="O5" s="5" t="e">
        <f>O6+O15+O16</f>
        <v>#REF!</v>
      </c>
      <c r="P5" s="5" t="e">
        <f>P6+P15+P16</f>
        <v>#REF!</v>
      </c>
      <c r="Q5" s="6" t="e">
        <f>Q6+Q15+Q16</f>
        <v>#REF!</v>
      </c>
      <c r="R5" s="6">
        <f>R9+R16+R12</f>
        <v>1509.1000000000004</v>
      </c>
      <c r="S5" s="5">
        <f>S9+S16+S12</f>
        <v>844.5</v>
      </c>
      <c r="T5" s="4"/>
      <c r="U5" s="4"/>
      <c r="V5" s="4"/>
      <c r="W5" s="4"/>
      <c r="X5" s="4"/>
      <c r="Y5" s="4"/>
    </row>
    <row r="6" spans="1:25" ht="27" customHeight="1">
      <c r="A6" s="64" t="s">
        <v>78</v>
      </c>
      <c r="B6" s="63" t="e">
        <f>B8+#REF!+B9+B10+B11+B12</f>
        <v>#REF!</v>
      </c>
      <c r="C6" s="63">
        <f>C8+C9+C11+C12+C15</f>
        <v>38286.9</v>
      </c>
      <c r="D6" s="63">
        <f>D8+D9+D11+D12+D15</f>
        <v>35440.4</v>
      </c>
      <c r="E6" s="62">
        <f aca="true" t="shared" si="1" ref="E6:K6">SUM(E8:E15)</f>
        <v>39541.2</v>
      </c>
      <c r="F6" s="62">
        <f t="shared" si="1"/>
        <v>35534.399999999994</v>
      </c>
      <c r="G6" s="62">
        <f t="shared" si="1"/>
        <v>0</v>
      </c>
      <c r="H6" s="62">
        <f t="shared" si="1"/>
        <v>0</v>
      </c>
      <c r="I6" s="62">
        <f t="shared" si="1"/>
        <v>39540</v>
      </c>
      <c r="J6" s="62">
        <f t="shared" si="1"/>
        <v>0</v>
      </c>
      <c r="K6" s="62">
        <f t="shared" si="1"/>
        <v>35534.399999999994</v>
      </c>
      <c r="L6" s="9">
        <f>I6/E6*100</f>
        <v>99.99696519073777</v>
      </c>
      <c r="M6" s="9">
        <f>K6/F6*100</f>
        <v>100</v>
      </c>
      <c r="O6" s="61" t="e">
        <f>O8+#REF!+O9+O10+O11+O12</f>
        <v>#REF!</v>
      </c>
      <c r="P6" s="61" t="e">
        <f>P8+#REF!+P9+P10+P11+P12</f>
        <v>#REF!</v>
      </c>
      <c r="Q6" s="13"/>
      <c r="R6" s="13"/>
      <c r="S6" s="8"/>
      <c r="T6" s="60"/>
      <c r="U6" s="60"/>
      <c r="V6" s="4"/>
      <c r="W6" s="4"/>
      <c r="X6" s="60"/>
      <c r="Y6" s="60"/>
    </row>
    <row r="7" spans="1:23" ht="15" customHeight="1">
      <c r="A7" s="56" t="s">
        <v>33</v>
      </c>
      <c r="B7" s="57"/>
      <c r="C7" s="56"/>
      <c r="D7" s="56"/>
      <c r="E7" s="59"/>
      <c r="F7" s="59"/>
      <c r="G7" s="59"/>
      <c r="H7" s="59"/>
      <c r="I7" s="25"/>
      <c r="J7" s="24"/>
      <c r="K7" s="23"/>
      <c r="L7" s="9"/>
      <c r="M7" s="9"/>
      <c r="O7" s="58"/>
      <c r="P7" s="52"/>
      <c r="Q7" s="13"/>
      <c r="R7" s="13"/>
      <c r="S7" s="8"/>
      <c r="V7" s="4"/>
      <c r="W7" s="4"/>
    </row>
    <row r="8" spans="1:23" ht="27" customHeight="1">
      <c r="A8" s="56" t="s">
        <v>77</v>
      </c>
      <c r="B8" s="57">
        <v>1391.4</v>
      </c>
      <c r="C8" s="56">
        <v>1564</v>
      </c>
      <c r="D8" s="56">
        <v>1564</v>
      </c>
      <c r="E8" s="25">
        <v>1569.3</v>
      </c>
      <c r="F8" s="25">
        <v>1569.3</v>
      </c>
      <c r="G8" s="25"/>
      <c r="H8" s="25"/>
      <c r="I8" s="25">
        <v>1569.3</v>
      </c>
      <c r="J8" s="24"/>
      <c r="K8" s="23">
        <v>1569.3</v>
      </c>
      <c r="L8" s="9">
        <f aca="true" t="shared" si="2" ref="L8:L16">I8/E8*100</f>
        <v>100</v>
      </c>
      <c r="M8" s="9">
        <f aca="true" t="shared" si="3" ref="M8:M16">K8/F8*100</f>
        <v>100</v>
      </c>
      <c r="O8" s="58">
        <f>1192.8+159.6</f>
        <v>1352.3999999999999</v>
      </c>
      <c r="P8" s="52">
        <f>H8-O8</f>
        <v>-1352.3999999999999</v>
      </c>
      <c r="Q8" s="13"/>
      <c r="R8" s="13"/>
      <c r="S8" s="8"/>
      <c r="V8" s="4"/>
      <c r="W8" s="4"/>
    </row>
    <row r="9" spans="1:23" ht="27" customHeight="1">
      <c r="A9" s="56" t="s">
        <v>76</v>
      </c>
      <c r="B9" s="57">
        <v>29384.5</v>
      </c>
      <c r="C9" s="56">
        <v>27081.9</v>
      </c>
      <c r="D9" s="56">
        <v>25283.4</v>
      </c>
      <c r="E9" s="25">
        <v>29004.6</v>
      </c>
      <c r="F9" s="25">
        <v>25824.1</v>
      </c>
      <c r="G9" s="25"/>
      <c r="H9" s="25"/>
      <c r="I9" s="25">
        <v>29004.7</v>
      </c>
      <c r="J9" s="24"/>
      <c r="K9" s="23">
        <v>25824.1</v>
      </c>
      <c r="L9" s="9">
        <f t="shared" si="2"/>
        <v>100.0003447728981</v>
      </c>
      <c r="M9" s="9">
        <f t="shared" si="3"/>
        <v>100</v>
      </c>
      <c r="O9" s="13">
        <f>907.2+159.4+13788.7+4191.1+5611.1</f>
        <v>24657.5</v>
      </c>
      <c r="P9" s="52">
        <f>H9-O9</f>
        <v>-24657.5</v>
      </c>
      <c r="Q9" s="13"/>
      <c r="R9" s="13">
        <f>361.4+47.2+375.7+1290.5+236.8+2459.9+281.1-196.8-676.9-190.5-2459.9-557.8</f>
        <v>970.7000000000005</v>
      </c>
      <c r="S9" s="8">
        <v>512.8</v>
      </c>
      <c r="V9" s="4"/>
      <c r="W9" s="4"/>
    </row>
    <row r="10" spans="1:23" ht="27" customHeight="1" hidden="1">
      <c r="A10" s="46" t="s">
        <v>75</v>
      </c>
      <c r="B10" s="47">
        <v>4564.8</v>
      </c>
      <c r="C10" s="46"/>
      <c r="D10" s="46"/>
      <c r="E10" s="26"/>
      <c r="F10" s="26"/>
      <c r="G10" s="26"/>
      <c r="H10" s="26"/>
      <c r="I10" s="25"/>
      <c r="J10" s="24"/>
      <c r="K10" s="23"/>
      <c r="L10" s="9" t="e">
        <f t="shared" si="2"/>
        <v>#DIV/0!</v>
      </c>
      <c r="M10" s="9" t="e">
        <f t="shared" si="3"/>
        <v>#DIV/0!</v>
      </c>
      <c r="O10" s="13">
        <v>4348.2</v>
      </c>
      <c r="P10" s="52">
        <f>H10-O10</f>
        <v>-4348.2</v>
      </c>
      <c r="Q10" s="13"/>
      <c r="R10" s="13"/>
      <c r="S10" s="8"/>
      <c r="V10" s="4"/>
      <c r="W10" s="4"/>
    </row>
    <row r="11" spans="1:25" ht="27" customHeight="1">
      <c r="A11" s="56" t="s">
        <v>74</v>
      </c>
      <c r="B11" s="57">
        <v>1432.4</v>
      </c>
      <c r="C11" s="56">
        <v>1777.5</v>
      </c>
      <c r="D11" s="56">
        <v>967.5</v>
      </c>
      <c r="E11" s="25">
        <v>1504.5</v>
      </c>
      <c r="F11" s="25">
        <v>679.5</v>
      </c>
      <c r="G11" s="25"/>
      <c r="H11" s="25"/>
      <c r="I11" s="25">
        <v>1504.5</v>
      </c>
      <c r="J11" s="24"/>
      <c r="K11" s="23">
        <v>679.5</v>
      </c>
      <c r="L11" s="9">
        <f t="shared" si="2"/>
        <v>100</v>
      </c>
      <c r="M11" s="9">
        <f t="shared" si="3"/>
        <v>100</v>
      </c>
      <c r="O11" s="13">
        <f>435.5+140.2+20</f>
        <v>595.7</v>
      </c>
      <c r="P11" s="52">
        <f>H11-O11</f>
        <v>-595.7</v>
      </c>
      <c r="Q11" s="13"/>
      <c r="R11" s="13"/>
      <c r="S11" s="8"/>
      <c r="T11" s="40"/>
      <c r="V11" s="4"/>
      <c r="W11" s="4"/>
      <c r="X11" s="40"/>
      <c r="Y11" s="40"/>
    </row>
    <row r="12" spans="1:23" ht="27" customHeight="1">
      <c r="A12" s="56" t="s">
        <v>73</v>
      </c>
      <c r="B12" s="57">
        <v>7552.6</v>
      </c>
      <c r="C12" s="56">
        <v>7363.5</v>
      </c>
      <c r="D12" s="56">
        <v>7125.5</v>
      </c>
      <c r="E12" s="25">
        <v>6116.5</v>
      </c>
      <c r="F12" s="25">
        <v>6116.5</v>
      </c>
      <c r="G12" s="25"/>
      <c r="H12" s="25"/>
      <c r="I12" s="25">
        <v>6116.5</v>
      </c>
      <c r="J12" s="24"/>
      <c r="K12" s="23">
        <v>6116.5</v>
      </c>
      <c r="L12" s="9">
        <f t="shared" si="2"/>
        <v>100</v>
      </c>
      <c r="M12" s="9">
        <f t="shared" si="3"/>
        <v>100</v>
      </c>
      <c r="O12" s="13">
        <f>6925</f>
        <v>6925</v>
      </c>
      <c r="P12" s="52">
        <f>H12-O12</f>
        <v>-6925</v>
      </c>
      <c r="Q12" s="13"/>
      <c r="R12" s="13">
        <v>533.8</v>
      </c>
      <c r="S12" s="8">
        <v>331.7</v>
      </c>
      <c r="V12" s="4"/>
      <c r="W12" s="4"/>
    </row>
    <row r="13" spans="1:23" ht="27" customHeight="1">
      <c r="A13" s="56" t="s">
        <v>72</v>
      </c>
      <c r="B13" s="57"/>
      <c r="C13" s="56"/>
      <c r="D13" s="56"/>
      <c r="E13" s="25">
        <v>1.3</v>
      </c>
      <c r="F13" s="25">
        <v>0</v>
      </c>
      <c r="G13" s="25"/>
      <c r="H13" s="25"/>
      <c r="I13" s="25">
        <v>0</v>
      </c>
      <c r="J13" s="24"/>
      <c r="K13" s="23">
        <v>0</v>
      </c>
      <c r="L13" s="9">
        <f t="shared" si="2"/>
        <v>0</v>
      </c>
      <c r="M13" s="9" t="e">
        <f t="shared" si="3"/>
        <v>#DIV/0!</v>
      </c>
      <c r="O13" s="13"/>
      <c r="P13" s="52"/>
      <c r="Q13" s="13"/>
      <c r="R13" s="13"/>
      <c r="S13" s="8"/>
      <c r="V13" s="4"/>
      <c r="W13" s="4"/>
    </row>
    <row r="14" spans="1:23" ht="27" customHeight="1">
      <c r="A14" s="56" t="s">
        <v>71</v>
      </c>
      <c r="B14" s="57"/>
      <c r="C14" s="56"/>
      <c r="D14" s="56"/>
      <c r="E14" s="25">
        <v>1300</v>
      </c>
      <c r="F14" s="25">
        <v>1300</v>
      </c>
      <c r="G14" s="25"/>
      <c r="H14" s="25"/>
      <c r="I14" s="25">
        <v>1300</v>
      </c>
      <c r="J14" s="24"/>
      <c r="K14" s="23">
        <v>1300</v>
      </c>
      <c r="L14" s="9">
        <f t="shared" si="2"/>
        <v>100</v>
      </c>
      <c r="M14" s="9">
        <f t="shared" si="3"/>
        <v>100</v>
      </c>
      <c r="O14" s="13"/>
      <c r="P14" s="52"/>
      <c r="Q14" s="13"/>
      <c r="R14" s="13"/>
      <c r="S14" s="8"/>
      <c r="V14" s="4"/>
      <c r="W14" s="4"/>
    </row>
    <row r="15" spans="1:23" ht="27" customHeight="1">
      <c r="A15" s="27" t="s">
        <v>70</v>
      </c>
      <c r="B15" s="54">
        <v>500</v>
      </c>
      <c r="C15" s="27">
        <v>500</v>
      </c>
      <c r="D15" s="27">
        <v>500</v>
      </c>
      <c r="E15" s="26">
        <v>45</v>
      </c>
      <c r="F15" s="26">
        <v>45</v>
      </c>
      <c r="G15" s="26"/>
      <c r="H15" s="26"/>
      <c r="I15" s="25">
        <v>45</v>
      </c>
      <c r="J15" s="24"/>
      <c r="K15" s="23">
        <v>45</v>
      </c>
      <c r="L15" s="9">
        <f t="shared" si="2"/>
        <v>100</v>
      </c>
      <c r="M15" s="9">
        <f t="shared" si="3"/>
        <v>100</v>
      </c>
      <c r="O15" s="13">
        <v>500</v>
      </c>
      <c r="P15" s="52">
        <f>H15-O15</f>
        <v>-500</v>
      </c>
      <c r="Q15" s="13"/>
      <c r="R15" s="13"/>
      <c r="S15" s="8"/>
      <c r="V15" s="4"/>
      <c r="W15" s="4"/>
    </row>
    <row r="16" spans="1:25" ht="15.75" customHeight="1">
      <c r="A16" s="55" t="s">
        <v>69</v>
      </c>
      <c r="B16" s="54" t="e">
        <f>B19+B20+#REF!+B21+B22+B23+#REF!+#REF!</f>
        <v>#REF!</v>
      </c>
      <c r="C16" s="6" t="e">
        <f>C19+C20+#REF!+C21+C22+C23+#REF!+#REF!+C25+#REF!+C18</f>
        <v>#REF!</v>
      </c>
      <c r="D16" s="6" t="e">
        <f>D19+D20+#REF!+D21+D22+D23+#REF!+#REF!+D25+#REF!+D18</f>
        <v>#REF!</v>
      </c>
      <c r="E16" s="33">
        <f aca="true" t="shared" si="4" ref="E16:K16">E19+E20+E21+E22+E23++E25+E18+E24+E26</f>
        <v>13390.5</v>
      </c>
      <c r="F16" s="33">
        <f t="shared" si="4"/>
        <v>4848</v>
      </c>
      <c r="G16" s="33">
        <f t="shared" si="4"/>
        <v>0</v>
      </c>
      <c r="H16" s="33">
        <f t="shared" si="4"/>
        <v>0</v>
      </c>
      <c r="I16" s="33">
        <f t="shared" si="4"/>
        <v>8908.1</v>
      </c>
      <c r="J16" s="33">
        <f t="shared" si="4"/>
        <v>0</v>
      </c>
      <c r="K16" s="33">
        <f t="shared" si="4"/>
        <v>4848</v>
      </c>
      <c r="L16" s="9">
        <f t="shared" si="2"/>
        <v>66.52552182517456</v>
      </c>
      <c r="M16" s="9">
        <f t="shared" si="3"/>
        <v>100</v>
      </c>
      <c r="O16" s="6" t="e">
        <f>O19+O20+#REF!+O21+O22+O23+#REF!+#REF!+O25</f>
        <v>#REF!</v>
      </c>
      <c r="P16" s="52" t="e">
        <f>H16-O16</f>
        <v>#REF!</v>
      </c>
      <c r="Q16" s="6" t="e">
        <f>Q19+Q20+#REF!+Q21+Q22+Q23+#REF!+#REF!+Q25</f>
        <v>#REF!</v>
      </c>
      <c r="R16" s="6">
        <f>R23</f>
        <v>4.6</v>
      </c>
      <c r="S16" s="5">
        <f>S23</f>
        <v>0</v>
      </c>
      <c r="T16" s="4"/>
      <c r="U16" s="4"/>
      <c r="V16" s="4"/>
      <c r="W16" s="4"/>
      <c r="X16" s="4"/>
      <c r="Y16" s="4"/>
    </row>
    <row r="17" spans="1:23" ht="27" customHeight="1">
      <c r="A17" s="46" t="s">
        <v>15</v>
      </c>
      <c r="B17" s="47"/>
      <c r="C17" s="46"/>
      <c r="D17" s="46"/>
      <c r="E17" s="53"/>
      <c r="F17" s="53"/>
      <c r="G17" s="53"/>
      <c r="H17" s="53"/>
      <c r="I17" s="25"/>
      <c r="J17" s="24"/>
      <c r="K17" s="23"/>
      <c r="L17" s="9"/>
      <c r="M17" s="9"/>
      <c r="O17" s="13"/>
      <c r="P17" s="52">
        <f>H17-O17</f>
        <v>0</v>
      </c>
      <c r="Q17" s="13"/>
      <c r="R17" s="13"/>
      <c r="S17" s="8"/>
      <c r="V17" s="4"/>
      <c r="W17" s="4"/>
    </row>
    <row r="18" spans="1:23" ht="27" customHeight="1">
      <c r="A18" s="46" t="s">
        <v>68</v>
      </c>
      <c r="B18" s="47"/>
      <c r="C18" s="46">
        <v>90</v>
      </c>
      <c r="D18" s="46">
        <v>90</v>
      </c>
      <c r="E18" s="26">
        <f>1453+590.2+27.2</f>
        <v>2070.4</v>
      </c>
      <c r="F18" s="26">
        <v>2070.4</v>
      </c>
      <c r="G18" s="26"/>
      <c r="H18" s="26"/>
      <c r="I18" s="25">
        <v>2070.4</v>
      </c>
      <c r="J18" s="24"/>
      <c r="K18" s="23">
        <v>2070.4</v>
      </c>
      <c r="L18" s="9">
        <f aca="true" t="shared" si="5" ref="L18:L41">I18/E18*100</f>
        <v>100</v>
      </c>
      <c r="M18" s="9">
        <f aca="true" t="shared" si="6" ref="M18:M25">K18/F18*100</f>
        <v>100</v>
      </c>
      <c r="O18" s="13"/>
      <c r="P18" s="52"/>
      <c r="Q18" s="13"/>
      <c r="R18" s="13"/>
      <c r="S18" s="8"/>
      <c r="V18" s="4"/>
      <c r="W18" s="4"/>
    </row>
    <row r="19" spans="1:25" ht="27" customHeight="1">
      <c r="A19" s="46" t="s">
        <v>67</v>
      </c>
      <c r="B19" s="47">
        <v>100</v>
      </c>
      <c r="C19" s="46">
        <v>150</v>
      </c>
      <c r="D19" s="46">
        <v>150</v>
      </c>
      <c r="E19" s="26">
        <v>150</v>
      </c>
      <c r="F19" s="26">
        <v>150</v>
      </c>
      <c r="G19" s="26"/>
      <c r="H19" s="26"/>
      <c r="I19" s="25">
        <v>150</v>
      </c>
      <c r="J19" s="24"/>
      <c r="K19" s="23">
        <v>150</v>
      </c>
      <c r="L19" s="9">
        <f t="shared" si="5"/>
        <v>100</v>
      </c>
      <c r="M19" s="9">
        <f t="shared" si="6"/>
        <v>100</v>
      </c>
      <c r="N19" s="1" t="s">
        <v>66</v>
      </c>
      <c r="O19" s="13">
        <v>100</v>
      </c>
      <c r="P19" s="52">
        <f>H19-O19</f>
        <v>-100</v>
      </c>
      <c r="Q19" s="13"/>
      <c r="R19" s="13"/>
      <c r="S19" s="8"/>
      <c r="T19" s="40"/>
      <c r="U19" s="40"/>
      <c r="V19" s="4"/>
      <c r="W19" s="4"/>
      <c r="X19" s="40"/>
      <c r="Y19" s="40"/>
    </row>
    <row r="20" spans="1:23" ht="27" customHeight="1">
      <c r="A20" s="46" t="s">
        <v>65</v>
      </c>
      <c r="B20" s="47">
        <v>668.4</v>
      </c>
      <c r="C20" s="46">
        <v>750</v>
      </c>
      <c r="D20" s="46">
        <v>750</v>
      </c>
      <c r="E20" s="26">
        <v>784.3</v>
      </c>
      <c r="F20" s="26">
        <v>784.3</v>
      </c>
      <c r="G20" s="26"/>
      <c r="H20" s="26"/>
      <c r="I20" s="25">
        <v>784.3</v>
      </c>
      <c r="J20" s="24"/>
      <c r="K20" s="23">
        <v>784.3</v>
      </c>
      <c r="L20" s="9">
        <f t="shared" si="5"/>
        <v>100</v>
      </c>
      <c r="M20" s="9">
        <f t="shared" si="6"/>
        <v>100</v>
      </c>
      <c r="O20" s="13">
        <v>714.4</v>
      </c>
      <c r="P20" s="52">
        <f>H20-O20</f>
        <v>-714.4</v>
      </c>
      <c r="Q20" s="13"/>
      <c r="R20" s="13"/>
      <c r="S20" s="8"/>
      <c r="V20" s="4"/>
      <c r="W20" s="4"/>
    </row>
    <row r="21" spans="1:25" ht="27" customHeight="1">
      <c r="A21" s="46" t="s">
        <v>64</v>
      </c>
      <c r="B21" s="47">
        <v>250</v>
      </c>
      <c r="C21" s="46">
        <v>300</v>
      </c>
      <c r="D21" s="46">
        <v>300</v>
      </c>
      <c r="E21" s="26">
        <v>141</v>
      </c>
      <c r="F21" s="26">
        <v>141</v>
      </c>
      <c r="G21" s="26"/>
      <c r="H21" s="26"/>
      <c r="I21" s="26">
        <v>141</v>
      </c>
      <c r="J21" s="26"/>
      <c r="K21" s="51">
        <v>141</v>
      </c>
      <c r="L21" s="9">
        <f t="shared" si="5"/>
        <v>100</v>
      </c>
      <c r="M21" s="9">
        <f t="shared" si="6"/>
        <v>100</v>
      </c>
      <c r="O21" s="13">
        <v>244.2</v>
      </c>
      <c r="P21" s="8">
        <f>H21-O21</f>
        <v>-244.2</v>
      </c>
      <c r="Q21" s="13"/>
      <c r="R21" s="13"/>
      <c r="S21" s="8"/>
      <c r="T21" s="50"/>
      <c r="U21" s="50"/>
      <c r="V21" s="4"/>
      <c r="W21" s="4"/>
      <c r="X21" s="50"/>
      <c r="Y21" s="50"/>
    </row>
    <row r="22" spans="1:23" ht="27" customHeight="1">
      <c r="A22" s="46" t="s">
        <v>63</v>
      </c>
      <c r="B22" s="47">
        <v>300</v>
      </c>
      <c r="C22" s="46">
        <v>252</v>
      </c>
      <c r="D22" s="46">
        <v>252</v>
      </c>
      <c r="E22" s="26">
        <v>205.8</v>
      </c>
      <c r="F22" s="26">
        <v>205.8</v>
      </c>
      <c r="G22" s="26"/>
      <c r="H22" s="26"/>
      <c r="I22" s="25">
        <v>205.8</v>
      </c>
      <c r="J22" s="24"/>
      <c r="K22" s="23">
        <v>205.8</v>
      </c>
      <c r="L22" s="9">
        <f t="shared" si="5"/>
        <v>100</v>
      </c>
      <c r="M22" s="9">
        <f t="shared" si="6"/>
        <v>100</v>
      </c>
      <c r="O22" s="13">
        <v>300</v>
      </c>
      <c r="P22" s="8">
        <f>H22-O22</f>
        <v>-300</v>
      </c>
      <c r="Q22" s="13"/>
      <c r="R22" s="13"/>
      <c r="S22" s="8"/>
      <c r="V22" s="4"/>
      <c r="W22" s="4"/>
    </row>
    <row r="23" spans="1:25" ht="27" customHeight="1">
      <c r="A23" s="46" t="s">
        <v>62</v>
      </c>
      <c r="B23" s="47">
        <v>500</v>
      </c>
      <c r="C23" s="46">
        <v>1199.1</v>
      </c>
      <c r="D23" s="46">
        <v>1199.1</v>
      </c>
      <c r="E23" s="26">
        <v>1256.4</v>
      </c>
      <c r="F23" s="26">
        <v>1256.4</v>
      </c>
      <c r="G23" s="26"/>
      <c r="H23" s="26"/>
      <c r="I23" s="25">
        <v>1256.4</v>
      </c>
      <c r="J23" s="24"/>
      <c r="K23" s="23">
        <v>1256.4</v>
      </c>
      <c r="L23" s="9">
        <f t="shared" si="5"/>
        <v>100</v>
      </c>
      <c r="M23" s="9">
        <f t="shared" si="6"/>
        <v>100</v>
      </c>
      <c r="O23" s="13">
        <f>H23+212.3</f>
        <v>212.3</v>
      </c>
      <c r="P23" s="8">
        <f>H23-O23</f>
        <v>-212.3</v>
      </c>
      <c r="Q23" s="13">
        <v>212.3</v>
      </c>
      <c r="R23" s="13">
        <v>4.6</v>
      </c>
      <c r="S23" s="8"/>
      <c r="T23" s="40"/>
      <c r="U23" s="40"/>
      <c r="V23" s="4"/>
      <c r="W23" s="4"/>
      <c r="X23" s="40"/>
      <c r="Y23" s="40"/>
    </row>
    <row r="24" spans="1:25" ht="27" customHeight="1">
      <c r="A24" s="46" t="s">
        <v>61</v>
      </c>
      <c r="B24" s="47"/>
      <c r="C24" s="46">
        <v>100</v>
      </c>
      <c r="D24" s="46">
        <v>100</v>
      </c>
      <c r="E24" s="26">
        <v>140.1</v>
      </c>
      <c r="F24" s="26">
        <v>140.1</v>
      </c>
      <c r="G24" s="26"/>
      <c r="H24" s="26"/>
      <c r="I24" s="25">
        <v>140.1</v>
      </c>
      <c r="J24" s="24"/>
      <c r="K24" s="23">
        <v>140.1</v>
      </c>
      <c r="L24" s="9">
        <f t="shared" si="5"/>
        <v>100</v>
      </c>
      <c r="M24" s="9">
        <f t="shared" si="6"/>
        <v>100</v>
      </c>
      <c r="O24" s="13"/>
      <c r="P24" s="8"/>
      <c r="Q24" s="13"/>
      <c r="R24" s="13"/>
      <c r="S24" s="8"/>
      <c r="T24" s="40"/>
      <c r="U24" s="40"/>
      <c r="V24" s="4"/>
      <c r="W24" s="4"/>
      <c r="X24" s="40"/>
      <c r="Y24" s="40"/>
    </row>
    <row r="25" spans="1:25" ht="27" customHeight="1">
      <c r="A25" s="46" t="s">
        <v>60</v>
      </c>
      <c r="B25" s="47"/>
      <c r="C25" s="46">
        <v>100</v>
      </c>
      <c r="D25" s="46">
        <v>100</v>
      </c>
      <c r="E25" s="26">
        <v>100</v>
      </c>
      <c r="F25" s="26">
        <v>100</v>
      </c>
      <c r="G25" s="26"/>
      <c r="H25" s="26"/>
      <c r="I25" s="25">
        <v>100</v>
      </c>
      <c r="J25" s="24"/>
      <c r="K25" s="23">
        <v>100</v>
      </c>
      <c r="L25" s="9">
        <f t="shared" si="5"/>
        <v>100</v>
      </c>
      <c r="M25" s="9">
        <f t="shared" si="6"/>
        <v>100</v>
      </c>
      <c r="O25" s="13">
        <v>106.3</v>
      </c>
      <c r="P25" s="8">
        <f>H25-O25</f>
        <v>-106.3</v>
      </c>
      <c r="Q25" s="13"/>
      <c r="R25" s="13"/>
      <c r="S25" s="8"/>
      <c r="T25" s="40"/>
      <c r="U25" s="40"/>
      <c r="V25" s="4"/>
      <c r="W25" s="4"/>
      <c r="X25" s="40"/>
      <c r="Y25" s="40"/>
    </row>
    <row r="26" spans="1:25" ht="26.25" customHeight="1">
      <c r="A26" s="46" t="s">
        <v>59</v>
      </c>
      <c r="B26" s="47"/>
      <c r="C26" s="46"/>
      <c r="D26" s="46"/>
      <c r="E26" s="26">
        <v>8542.5</v>
      </c>
      <c r="F26" s="26">
        <v>0</v>
      </c>
      <c r="G26" s="26"/>
      <c r="H26" s="26"/>
      <c r="I26" s="25">
        <v>4060.1</v>
      </c>
      <c r="J26" s="24"/>
      <c r="K26" s="23">
        <v>0</v>
      </c>
      <c r="L26" s="9">
        <f t="shared" si="5"/>
        <v>47.528241147205144</v>
      </c>
      <c r="M26" s="9">
        <v>0</v>
      </c>
      <c r="O26" s="8"/>
      <c r="P26" s="8"/>
      <c r="Q26" s="13"/>
      <c r="R26" s="13"/>
      <c r="S26" s="8"/>
      <c r="T26" s="40"/>
      <c r="U26" s="40"/>
      <c r="V26" s="4"/>
      <c r="W26" s="4"/>
      <c r="X26" s="40"/>
      <c r="Y26" s="40"/>
    </row>
    <row r="27" spans="1:25" ht="28.5" customHeight="1">
      <c r="A27" s="6" t="s">
        <v>58</v>
      </c>
      <c r="B27" s="6">
        <f>B28+B29</f>
        <v>923</v>
      </c>
      <c r="C27" s="6">
        <f>C28+C29+C30</f>
        <v>1729.2</v>
      </c>
      <c r="D27" s="6">
        <f>D28+D29+D30</f>
        <v>1547.2</v>
      </c>
      <c r="E27" s="33">
        <f>E28+E29+E30</f>
        <v>898.8</v>
      </c>
      <c r="F27" s="33">
        <f>F28+F29+F30</f>
        <v>794.5</v>
      </c>
      <c r="G27" s="33">
        <f>G28+G29</f>
        <v>0</v>
      </c>
      <c r="H27" s="33">
        <f>H28+H29</f>
        <v>0</v>
      </c>
      <c r="I27" s="33">
        <f>I28+I29+I30</f>
        <v>898.8</v>
      </c>
      <c r="J27" s="33">
        <f>J28+J29</f>
        <v>0</v>
      </c>
      <c r="K27" s="32">
        <f>K28+K29+K30</f>
        <v>794.5</v>
      </c>
      <c r="L27" s="9">
        <f t="shared" si="5"/>
        <v>100</v>
      </c>
      <c r="M27" s="9">
        <f>K27/F27*100</f>
        <v>100</v>
      </c>
      <c r="O27" s="5">
        <f>O28+O29</f>
        <v>812.7</v>
      </c>
      <c r="P27" s="8">
        <f>H27-O27</f>
        <v>-812.7</v>
      </c>
      <c r="Q27" s="6">
        <f>Q28+Q29</f>
        <v>0</v>
      </c>
      <c r="R27" s="6"/>
      <c r="S27" s="5"/>
      <c r="T27" s="44"/>
      <c r="U27" s="44"/>
      <c r="V27" s="4"/>
      <c r="W27" s="4"/>
      <c r="X27" s="44"/>
      <c r="Y27" s="44"/>
    </row>
    <row r="28" spans="1:25" ht="54" customHeight="1">
      <c r="A28" s="43" t="s">
        <v>57</v>
      </c>
      <c r="B28" s="28">
        <v>500</v>
      </c>
      <c r="C28" s="42">
        <v>609</v>
      </c>
      <c r="D28" s="42">
        <v>427</v>
      </c>
      <c r="E28" s="41">
        <v>0</v>
      </c>
      <c r="F28" s="41">
        <v>0</v>
      </c>
      <c r="G28" s="41"/>
      <c r="H28" s="41"/>
      <c r="I28" s="25">
        <v>0</v>
      </c>
      <c r="J28" s="24"/>
      <c r="K28" s="23">
        <v>0</v>
      </c>
      <c r="L28" s="9" t="e">
        <f t="shared" si="5"/>
        <v>#DIV/0!</v>
      </c>
      <c r="M28" s="9" t="e">
        <f>K28/F28*100</f>
        <v>#DIV/0!</v>
      </c>
      <c r="O28" s="13">
        <v>500</v>
      </c>
      <c r="P28" s="8">
        <f>H28-O28</f>
        <v>-500</v>
      </c>
      <c r="Q28" s="13"/>
      <c r="R28" s="13"/>
      <c r="S28" s="8"/>
      <c r="T28" s="40"/>
      <c r="U28" s="40"/>
      <c r="V28" s="4"/>
      <c r="W28" s="4"/>
      <c r="X28" s="40"/>
      <c r="Y28" s="40"/>
    </row>
    <row r="29" spans="1:25" ht="39.75" customHeight="1">
      <c r="A29" s="43" t="s">
        <v>56</v>
      </c>
      <c r="B29" s="28">
        <v>423</v>
      </c>
      <c r="C29" s="42">
        <v>295.7</v>
      </c>
      <c r="D29" s="42">
        <v>295.7</v>
      </c>
      <c r="E29" s="41">
        <v>104.3</v>
      </c>
      <c r="F29" s="41">
        <v>0</v>
      </c>
      <c r="G29" s="41"/>
      <c r="H29" s="41"/>
      <c r="I29" s="25">
        <v>104.3</v>
      </c>
      <c r="J29" s="24"/>
      <c r="K29" s="23">
        <v>0</v>
      </c>
      <c r="L29" s="9">
        <f t="shared" si="5"/>
        <v>100</v>
      </c>
      <c r="M29" s="9">
        <v>0</v>
      </c>
      <c r="O29" s="49">
        <v>312.7</v>
      </c>
      <c r="P29" s="8">
        <f>H29-O29</f>
        <v>-312.7</v>
      </c>
      <c r="Q29" s="13"/>
      <c r="R29" s="13"/>
      <c r="S29" s="8"/>
      <c r="T29" s="40"/>
      <c r="U29" s="40"/>
      <c r="V29" s="4"/>
      <c r="W29" s="4"/>
      <c r="X29" s="40"/>
      <c r="Y29" s="40"/>
    </row>
    <row r="30" spans="1:25" ht="33" customHeight="1">
      <c r="A30" s="43" t="s">
        <v>55</v>
      </c>
      <c r="B30" s="28"/>
      <c r="C30" s="42">
        <v>824.5</v>
      </c>
      <c r="D30" s="42">
        <v>824.5</v>
      </c>
      <c r="E30" s="41">
        <v>794.5</v>
      </c>
      <c r="F30" s="41">
        <v>794.5</v>
      </c>
      <c r="G30" s="41"/>
      <c r="H30" s="41"/>
      <c r="I30" s="25">
        <v>794.5</v>
      </c>
      <c r="J30" s="24"/>
      <c r="K30" s="23">
        <v>794.5</v>
      </c>
      <c r="L30" s="9">
        <f t="shared" si="5"/>
        <v>100</v>
      </c>
      <c r="M30" s="9">
        <f aca="true" t="shared" si="7" ref="M30:M38">K30/F30*100</f>
        <v>100</v>
      </c>
      <c r="O30" s="48"/>
      <c r="P30" s="8"/>
      <c r="Q30" s="13"/>
      <c r="R30" s="13"/>
      <c r="S30" s="8"/>
      <c r="T30" s="40"/>
      <c r="U30" s="40"/>
      <c r="V30" s="4"/>
      <c r="W30" s="4"/>
      <c r="X30" s="40"/>
      <c r="Y30" s="40"/>
    </row>
    <row r="31" spans="1:25" ht="15.75">
      <c r="A31" s="6" t="s">
        <v>54</v>
      </c>
      <c r="B31" s="6" t="e">
        <f>#REF!+B32+B33+B34+#REF!+#REF!+B36+B38</f>
        <v>#REF!</v>
      </c>
      <c r="C31" s="7">
        <f>SUM(C32:C38)</f>
        <v>33547.6</v>
      </c>
      <c r="D31" s="7">
        <f>SUM(D32:D38)</f>
        <v>12647.6</v>
      </c>
      <c r="E31" s="9">
        <f>E32+E33+E34+E35+E36+E37+E38+E39</f>
        <v>24649.899999999998</v>
      </c>
      <c r="F31" s="9">
        <f>F32+F33+F34+F35+F36+F37+F38</f>
        <v>22016.899999999998</v>
      </c>
      <c r="G31" s="9">
        <f>SUM(G32:G38)</f>
        <v>0</v>
      </c>
      <c r="H31" s="9">
        <f>SUM(H32:H38)</f>
        <v>0</v>
      </c>
      <c r="I31" s="9">
        <f>SUM(I32:I39)</f>
        <v>23360.200000000004</v>
      </c>
      <c r="J31" s="20"/>
      <c r="K31" s="19">
        <f>SUM(K32:K38)</f>
        <v>20727.3</v>
      </c>
      <c r="L31" s="9">
        <f t="shared" si="5"/>
        <v>94.76793009302271</v>
      </c>
      <c r="M31" s="9">
        <f t="shared" si="7"/>
        <v>94.14268130390747</v>
      </c>
      <c r="O31" s="16">
        <f>SUM(O32:O38)</f>
        <v>7555.799999999999</v>
      </c>
      <c r="P31" s="8">
        <f>H31-O31</f>
        <v>-7555.799999999999</v>
      </c>
      <c r="Q31" s="7">
        <f>SUM(Q32:Q38)</f>
        <v>1453.4</v>
      </c>
      <c r="R31" s="6">
        <f>R32+R34</f>
        <v>1145.8</v>
      </c>
      <c r="S31" s="5">
        <f>S32</f>
        <v>207.4</v>
      </c>
      <c r="T31" s="15"/>
      <c r="U31" s="15"/>
      <c r="V31" s="4"/>
      <c r="W31" s="4"/>
      <c r="X31" s="15"/>
      <c r="Y31" s="15"/>
    </row>
    <row r="32" spans="1:23" ht="27.75" customHeight="1">
      <c r="A32" s="43" t="s">
        <v>53</v>
      </c>
      <c r="B32" s="28">
        <v>3238.5</v>
      </c>
      <c r="C32" s="42">
        <v>23811.5</v>
      </c>
      <c r="D32" s="42">
        <v>2911.5</v>
      </c>
      <c r="E32" s="41">
        <v>12189.6</v>
      </c>
      <c r="F32" s="41">
        <f>9763.4</f>
        <v>9763.4</v>
      </c>
      <c r="G32" s="41"/>
      <c r="H32" s="41"/>
      <c r="I32" s="25">
        <v>10901</v>
      </c>
      <c r="J32" s="24"/>
      <c r="K32" s="23">
        <v>8474.8</v>
      </c>
      <c r="L32" s="9">
        <f t="shared" si="5"/>
        <v>89.42869331233182</v>
      </c>
      <c r="M32" s="9">
        <f t="shared" si="7"/>
        <v>86.80172890591392</v>
      </c>
      <c r="O32" s="13">
        <v>3176.4</v>
      </c>
      <c r="P32" s="8">
        <f>H32-O32</f>
        <v>-3176.4</v>
      </c>
      <c r="Q32" s="13">
        <v>62.1</v>
      </c>
      <c r="R32" s="13">
        <v>676.9</v>
      </c>
      <c r="S32" s="8">
        <v>207.4</v>
      </c>
      <c r="V32" s="4"/>
      <c r="W32" s="4"/>
    </row>
    <row r="33" spans="1:23" ht="27.75" customHeight="1">
      <c r="A33" s="27" t="s">
        <v>52</v>
      </c>
      <c r="B33" s="28">
        <v>2176.2</v>
      </c>
      <c r="C33" s="42">
        <v>2524.9</v>
      </c>
      <c r="D33" s="42">
        <v>2524.9</v>
      </c>
      <c r="E33" s="41">
        <v>3067.7</v>
      </c>
      <c r="F33" s="41">
        <v>3067.7</v>
      </c>
      <c r="G33" s="41"/>
      <c r="H33" s="41"/>
      <c r="I33" s="25">
        <v>3067.7</v>
      </c>
      <c r="J33" s="24"/>
      <c r="K33" s="23">
        <v>3067.7</v>
      </c>
      <c r="L33" s="9">
        <f t="shared" si="5"/>
        <v>100</v>
      </c>
      <c r="M33" s="9">
        <f t="shared" si="7"/>
        <v>100</v>
      </c>
      <c r="O33" s="13">
        <f>2264.1+695.8-4.5</f>
        <v>2955.3999999999996</v>
      </c>
      <c r="P33" s="8">
        <f>H33-O33</f>
        <v>-2955.3999999999996</v>
      </c>
      <c r="Q33" s="13">
        <v>691.3</v>
      </c>
      <c r="R33" s="13"/>
      <c r="S33" s="8"/>
      <c r="V33" s="4"/>
      <c r="W33" s="4"/>
    </row>
    <row r="34" spans="1:23" ht="27.75" customHeight="1">
      <c r="A34" s="43" t="s">
        <v>51</v>
      </c>
      <c r="B34" s="28">
        <v>1040.9</v>
      </c>
      <c r="C34" s="42">
        <v>1000</v>
      </c>
      <c r="D34" s="42">
        <v>1000</v>
      </c>
      <c r="E34" s="41">
        <v>1813.1</v>
      </c>
      <c r="F34" s="41">
        <v>1813.1</v>
      </c>
      <c r="G34" s="41"/>
      <c r="H34" s="41"/>
      <c r="I34" s="25">
        <v>1813.1</v>
      </c>
      <c r="J34" s="24"/>
      <c r="K34" s="23">
        <v>1813.1</v>
      </c>
      <c r="L34" s="9">
        <f t="shared" si="5"/>
        <v>100</v>
      </c>
      <c r="M34" s="9">
        <f t="shared" si="7"/>
        <v>100</v>
      </c>
      <c r="O34" s="13">
        <v>1024</v>
      </c>
      <c r="P34" s="8">
        <f>H34-O34</f>
        <v>-1024</v>
      </c>
      <c r="Q34" s="13"/>
      <c r="R34" s="13">
        <v>468.9</v>
      </c>
      <c r="S34" s="8"/>
      <c r="V34" s="4"/>
      <c r="W34" s="4"/>
    </row>
    <row r="35" spans="1:25" ht="21.75" customHeight="1">
      <c r="A35" s="43" t="s">
        <v>50</v>
      </c>
      <c r="B35" s="28"/>
      <c r="C35" s="42">
        <v>584.6</v>
      </c>
      <c r="D35" s="42">
        <v>584.6</v>
      </c>
      <c r="E35" s="41">
        <v>800</v>
      </c>
      <c r="F35" s="41">
        <v>800</v>
      </c>
      <c r="G35" s="41"/>
      <c r="H35" s="41"/>
      <c r="I35" s="25">
        <v>800</v>
      </c>
      <c r="J35" s="24"/>
      <c r="K35" s="23">
        <v>800</v>
      </c>
      <c r="L35" s="9">
        <f t="shared" si="5"/>
        <v>100</v>
      </c>
      <c r="M35" s="9">
        <f t="shared" si="7"/>
        <v>100</v>
      </c>
      <c r="O35" s="13"/>
      <c r="P35" s="8"/>
      <c r="Q35" s="13">
        <v>700</v>
      </c>
      <c r="R35" s="13"/>
      <c r="S35" s="8"/>
      <c r="T35" s="40"/>
      <c r="U35" s="40"/>
      <c r="V35" s="4"/>
      <c r="W35" s="4"/>
      <c r="X35" s="40"/>
      <c r="Y35" s="40"/>
    </row>
    <row r="36" spans="1:25" ht="21" customHeight="1">
      <c r="A36" s="43" t="s">
        <v>49</v>
      </c>
      <c r="B36" s="28">
        <v>100</v>
      </c>
      <c r="C36" s="42">
        <v>500</v>
      </c>
      <c r="D36" s="42">
        <v>500</v>
      </c>
      <c r="E36" s="41">
        <v>1500</v>
      </c>
      <c r="F36" s="41">
        <v>1500</v>
      </c>
      <c r="G36" s="41"/>
      <c r="H36" s="41"/>
      <c r="I36" s="25">
        <v>1500</v>
      </c>
      <c r="J36" s="24"/>
      <c r="K36" s="23">
        <v>1500</v>
      </c>
      <c r="L36" s="9">
        <f t="shared" si="5"/>
        <v>100</v>
      </c>
      <c r="M36" s="9">
        <f t="shared" si="7"/>
        <v>100</v>
      </c>
      <c r="O36" s="13">
        <v>100</v>
      </c>
      <c r="P36" s="8">
        <f>H36-O36</f>
        <v>-100</v>
      </c>
      <c r="Q36" s="13"/>
      <c r="R36" s="13"/>
      <c r="S36" s="8"/>
      <c r="T36" s="40"/>
      <c r="U36" s="40"/>
      <c r="V36" s="4"/>
      <c r="W36" s="4"/>
      <c r="X36" s="40"/>
      <c r="Y36" s="40"/>
    </row>
    <row r="37" spans="1:23" ht="27.75" customHeight="1">
      <c r="A37" s="46" t="s">
        <v>48</v>
      </c>
      <c r="B37" s="47">
        <v>4564.8</v>
      </c>
      <c r="C37" s="46">
        <v>4926.6</v>
      </c>
      <c r="D37" s="46">
        <v>4926.6</v>
      </c>
      <c r="E37" s="26">
        <v>4872.7</v>
      </c>
      <c r="F37" s="26">
        <v>4872.7</v>
      </c>
      <c r="G37" s="26"/>
      <c r="H37" s="26"/>
      <c r="I37" s="25">
        <v>4871.7</v>
      </c>
      <c r="J37" s="24"/>
      <c r="K37" s="23">
        <v>4871.7</v>
      </c>
      <c r="L37" s="9">
        <f t="shared" si="5"/>
        <v>99.97947749707554</v>
      </c>
      <c r="M37" s="9">
        <f t="shared" si="7"/>
        <v>99.97947749707554</v>
      </c>
      <c r="O37" s="13"/>
      <c r="P37" s="8"/>
      <c r="Q37" s="13"/>
      <c r="R37" s="13"/>
      <c r="S37" s="8"/>
      <c r="V37" s="4"/>
      <c r="W37" s="4"/>
    </row>
    <row r="38" spans="1:25" ht="29.25" customHeight="1">
      <c r="A38" s="45" t="s">
        <v>47</v>
      </c>
      <c r="B38" s="28">
        <v>300</v>
      </c>
      <c r="C38" s="42">
        <v>200</v>
      </c>
      <c r="D38" s="42">
        <v>200</v>
      </c>
      <c r="E38" s="41">
        <v>200</v>
      </c>
      <c r="F38" s="41">
        <v>200</v>
      </c>
      <c r="G38" s="41"/>
      <c r="H38" s="41"/>
      <c r="I38" s="25">
        <v>200</v>
      </c>
      <c r="J38" s="24"/>
      <c r="K38" s="23">
        <v>200</v>
      </c>
      <c r="L38" s="9">
        <f t="shared" si="5"/>
        <v>100</v>
      </c>
      <c r="M38" s="9">
        <f t="shared" si="7"/>
        <v>100</v>
      </c>
      <c r="O38" s="13">
        <v>300</v>
      </c>
      <c r="P38" s="8">
        <f>H38-O38</f>
        <v>-300</v>
      </c>
      <c r="Q38" s="13"/>
      <c r="R38" s="13"/>
      <c r="S38" s="8"/>
      <c r="T38" s="40"/>
      <c r="U38" s="40"/>
      <c r="V38" s="4"/>
      <c r="W38" s="4"/>
      <c r="X38" s="40"/>
      <c r="Y38" s="40"/>
    </row>
    <row r="39" spans="1:25" ht="29.25" customHeight="1">
      <c r="A39" s="45" t="s">
        <v>46</v>
      </c>
      <c r="B39" s="28"/>
      <c r="C39" s="42"/>
      <c r="D39" s="42"/>
      <c r="E39" s="41">
        <v>206.8</v>
      </c>
      <c r="F39" s="41">
        <v>0</v>
      </c>
      <c r="G39" s="41"/>
      <c r="H39" s="41"/>
      <c r="I39" s="25">
        <v>206.7</v>
      </c>
      <c r="J39" s="24"/>
      <c r="K39" s="23">
        <v>0</v>
      </c>
      <c r="L39" s="9">
        <f t="shared" si="5"/>
        <v>99.95164410058027</v>
      </c>
      <c r="M39" s="9">
        <v>0</v>
      </c>
      <c r="O39" s="13"/>
      <c r="P39" s="8"/>
      <c r="Q39" s="13"/>
      <c r="R39" s="13"/>
      <c r="S39" s="8"/>
      <c r="T39" s="40"/>
      <c r="U39" s="40"/>
      <c r="V39" s="4"/>
      <c r="W39" s="4"/>
      <c r="X39" s="40"/>
      <c r="Y39" s="40"/>
    </row>
    <row r="40" spans="1:25" ht="15.75">
      <c r="A40" s="6" t="s">
        <v>45</v>
      </c>
      <c r="B40" s="6" t="e">
        <f>B41+#REF!+#REF!+#REF!+#REF!+#REF!+#REF!</f>
        <v>#REF!</v>
      </c>
      <c r="C40" s="6" t="e">
        <f>#REF!+C41+#REF!+#REF!</f>
        <v>#REF!</v>
      </c>
      <c r="D40" s="6" t="e">
        <f>#REF!+D41+#REF!+#REF!</f>
        <v>#REF!</v>
      </c>
      <c r="E40" s="33">
        <f aca="true" t="shared" si="8" ref="E40:K40">SUM(E41:E50)</f>
        <v>62174.5</v>
      </c>
      <c r="F40" s="33">
        <f t="shared" si="8"/>
        <v>2281.4</v>
      </c>
      <c r="G40" s="33">
        <f t="shared" si="8"/>
        <v>0</v>
      </c>
      <c r="H40" s="33">
        <f t="shared" si="8"/>
        <v>0</v>
      </c>
      <c r="I40" s="33">
        <f t="shared" si="8"/>
        <v>19480.3</v>
      </c>
      <c r="J40" s="33">
        <f t="shared" si="8"/>
        <v>0</v>
      </c>
      <c r="K40" s="33">
        <f t="shared" si="8"/>
        <v>2281.4</v>
      </c>
      <c r="L40" s="9">
        <f t="shared" si="5"/>
        <v>31.33165526059719</v>
      </c>
      <c r="M40" s="9">
        <f>K40/F40*100</f>
        <v>100</v>
      </c>
      <c r="O40" s="6" t="e">
        <f>O41+#REF!+#REF!+#REF!+#REF!+#REF!+#REF!+#REF!+#REF!+#REF!+#REF!</f>
        <v>#REF!</v>
      </c>
      <c r="P40" s="8" t="e">
        <f>H40-O40</f>
        <v>#REF!</v>
      </c>
      <c r="Q40" s="13"/>
      <c r="R40" s="6">
        <f>R41+R44+281.1</f>
        <v>2741</v>
      </c>
      <c r="S40" s="5">
        <f>S41</f>
        <v>2459.9</v>
      </c>
      <c r="T40" s="44"/>
      <c r="U40" s="44"/>
      <c r="V40" s="4"/>
      <c r="W40" s="4"/>
      <c r="X40" s="44"/>
      <c r="Y40" s="44"/>
    </row>
    <row r="41" spans="1:25" ht="15.75">
      <c r="A41" s="43" t="s">
        <v>44</v>
      </c>
      <c r="B41" s="28">
        <v>34430</v>
      </c>
      <c r="C41" s="42">
        <v>17500</v>
      </c>
      <c r="D41" s="42">
        <v>0</v>
      </c>
      <c r="E41" s="41">
        <v>1728.2</v>
      </c>
      <c r="F41" s="41">
        <v>1728.2</v>
      </c>
      <c r="G41" s="41"/>
      <c r="H41" s="41"/>
      <c r="I41" s="25">
        <v>1728.2</v>
      </c>
      <c r="J41" s="24"/>
      <c r="K41" s="23">
        <v>1728.2</v>
      </c>
      <c r="L41" s="9">
        <f t="shared" si="5"/>
        <v>100</v>
      </c>
      <c r="M41" s="9"/>
      <c r="O41" s="13">
        <v>0</v>
      </c>
      <c r="P41" s="8">
        <f>H41-O41</f>
        <v>0</v>
      </c>
      <c r="Q41" s="13"/>
      <c r="R41" s="13">
        <v>2459.9</v>
      </c>
      <c r="S41" s="8">
        <v>2459.9</v>
      </c>
      <c r="T41" s="40"/>
      <c r="U41" s="40"/>
      <c r="V41" s="4"/>
      <c r="W41" s="4"/>
      <c r="X41" s="40"/>
      <c r="Y41" s="40"/>
    </row>
    <row r="42" spans="1:25" ht="15.75">
      <c r="A42" s="43" t="s">
        <v>43</v>
      </c>
      <c r="B42" s="28"/>
      <c r="C42" s="42"/>
      <c r="D42" s="42"/>
      <c r="E42" s="41">
        <v>1238.6</v>
      </c>
      <c r="F42" s="41">
        <v>0</v>
      </c>
      <c r="G42" s="41"/>
      <c r="H42" s="41"/>
      <c r="I42" s="25">
        <v>1229.5</v>
      </c>
      <c r="J42" s="24"/>
      <c r="K42" s="23">
        <v>0</v>
      </c>
      <c r="L42" s="9"/>
      <c r="M42" s="9"/>
      <c r="O42" s="13"/>
      <c r="P42" s="8"/>
      <c r="Q42" s="13"/>
      <c r="R42" s="13"/>
      <c r="S42" s="8"/>
      <c r="T42" s="40"/>
      <c r="U42" s="40"/>
      <c r="V42" s="4"/>
      <c r="W42" s="4"/>
      <c r="X42" s="40"/>
      <c r="Y42" s="40"/>
    </row>
    <row r="43" spans="1:25" ht="15.75">
      <c r="A43" s="43" t="s">
        <v>42</v>
      </c>
      <c r="B43" s="28"/>
      <c r="C43" s="42"/>
      <c r="D43" s="42"/>
      <c r="E43" s="41">
        <v>136.6</v>
      </c>
      <c r="F43" s="41">
        <v>136.6</v>
      </c>
      <c r="G43" s="41"/>
      <c r="H43" s="41"/>
      <c r="I43" s="25">
        <v>136.6</v>
      </c>
      <c r="J43" s="24"/>
      <c r="K43" s="23">
        <v>136.6</v>
      </c>
      <c r="L43" s="9"/>
      <c r="M43" s="9"/>
      <c r="O43" s="13"/>
      <c r="P43" s="8"/>
      <c r="Q43" s="13"/>
      <c r="R43" s="13"/>
      <c r="S43" s="8"/>
      <c r="T43" s="40"/>
      <c r="U43" s="40"/>
      <c r="V43" s="4"/>
      <c r="W43" s="4"/>
      <c r="X43" s="40"/>
      <c r="Y43" s="40"/>
    </row>
    <row r="44" spans="1:25" ht="16.5" customHeight="1">
      <c r="A44" s="43" t="s">
        <v>41</v>
      </c>
      <c r="B44" s="28"/>
      <c r="C44" s="42">
        <v>0</v>
      </c>
      <c r="D44" s="42">
        <v>0</v>
      </c>
      <c r="E44" s="41">
        <v>1.4</v>
      </c>
      <c r="F44" s="41">
        <v>1.4</v>
      </c>
      <c r="G44" s="41"/>
      <c r="H44" s="41"/>
      <c r="I44" s="25">
        <v>1.4</v>
      </c>
      <c r="J44" s="24"/>
      <c r="K44" s="23">
        <v>1.4</v>
      </c>
      <c r="L44" s="9">
        <f aca="true" t="shared" si="9" ref="L44:L51">I44/E44*100</f>
        <v>100</v>
      </c>
      <c r="M44" s="9">
        <f>K44/F44*100</f>
        <v>100</v>
      </c>
      <c r="O44" s="13"/>
      <c r="P44" s="8"/>
      <c r="Q44" s="13"/>
      <c r="R44" s="13"/>
      <c r="S44" s="8"/>
      <c r="T44" s="40"/>
      <c r="U44" s="40"/>
      <c r="V44" s="4"/>
      <c r="W44" s="4"/>
      <c r="X44" s="40"/>
      <c r="Y44" s="40"/>
    </row>
    <row r="45" spans="1:25" ht="26.25" customHeight="1">
      <c r="A45" s="43" t="s">
        <v>40</v>
      </c>
      <c r="B45" s="28"/>
      <c r="C45" s="42"/>
      <c r="D45" s="42"/>
      <c r="E45" s="41">
        <v>0</v>
      </c>
      <c r="F45" s="41">
        <v>0</v>
      </c>
      <c r="G45" s="41"/>
      <c r="H45" s="41"/>
      <c r="I45" s="25">
        <v>0</v>
      </c>
      <c r="J45" s="24"/>
      <c r="K45" s="23">
        <v>0</v>
      </c>
      <c r="L45" s="9" t="e">
        <f t="shared" si="9"/>
        <v>#DIV/0!</v>
      </c>
      <c r="M45" s="9"/>
      <c r="O45" s="13"/>
      <c r="P45" s="8"/>
      <c r="Q45" s="13"/>
      <c r="R45" s="13"/>
      <c r="S45" s="8"/>
      <c r="T45" s="40"/>
      <c r="U45" s="40"/>
      <c r="V45" s="4"/>
      <c r="W45" s="4"/>
      <c r="X45" s="40"/>
      <c r="Y45" s="40"/>
    </row>
    <row r="46" spans="1:25" ht="16.5" customHeight="1">
      <c r="A46" s="43" t="s">
        <v>39</v>
      </c>
      <c r="B46" s="28"/>
      <c r="C46" s="42"/>
      <c r="D46" s="42"/>
      <c r="E46" s="41">
        <v>15969.4</v>
      </c>
      <c r="F46" s="41">
        <v>0</v>
      </c>
      <c r="G46" s="41"/>
      <c r="H46" s="41"/>
      <c r="I46" s="25">
        <v>15969.4</v>
      </c>
      <c r="J46" s="24"/>
      <c r="K46" s="23">
        <v>0</v>
      </c>
      <c r="L46" s="9">
        <f t="shared" si="9"/>
        <v>100</v>
      </c>
      <c r="M46" s="9"/>
      <c r="O46" s="13"/>
      <c r="P46" s="8"/>
      <c r="Q46" s="13"/>
      <c r="R46" s="13"/>
      <c r="S46" s="8"/>
      <c r="T46" s="40"/>
      <c r="U46" s="40"/>
      <c r="V46" s="4"/>
      <c r="W46" s="4"/>
      <c r="X46" s="40"/>
      <c r="Y46" s="40"/>
    </row>
    <row r="47" spans="1:25" ht="24.75" customHeight="1">
      <c r="A47" s="43" t="s">
        <v>38</v>
      </c>
      <c r="B47" s="28"/>
      <c r="C47" s="42"/>
      <c r="D47" s="42"/>
      <c r="E47" s="41">
        <v>42685.1</v>
      </c>
      <c r="F47" s="41">
        <v>0</v>
      </c>
      <c r="G47" s="41"/>
      <c r="H47" s="41"/>
      <c r="I47" s="25">
        <v>0</v>
      </c>
      <c r="J47" s="24"/>
      <c r="K47" s="23">
        <v>0</v>
      </c>
      <c r="L47" s="9">
        <f t="shared" si="9"/>
        <v>0</v>
      </c>
      <c r="M47" s="9"/>
      <c r="O47" s="13"/>
      <c r="P47" s="8"/>
      <c r="Q47" s="13"/>
      <c r="R47" s="13"/>
      <c r="S47" s="8"/>
      <c r="T47" s="40"/>
      <c r="U47" s="40"/>
      <c r="V47" s="4"/>
      <c r="W47" s="4"/>
      <c r="X47" s="40"/>
      <c r="Y47" s="40"/>
    </row>
    <row r="48" spans="1:25" ht="24.75" customHeight="1">
      <c r="A48" s="43" t="s">
        <v>37</v>
      </c>
      <c r="B48" s="28"/>
      <c r="C48" s="42"/>
      <c r="D48" s="42"/>
      <c r="E48" s="41">
        <v>0</v>
      </c>
      <c r="F48" s="41">
        <v>0</v>
      </c>
      <c r="G48" s="41"/>
      <c r="H48" s="41"/>
      <c r="I48" s="25">
        <v>0</v>
      </c>
      <c r="J48" s="24"/>
      <c r="K48" s="23">
        <v>0</v>
      </c>
      <c r="L48" s="9" t="e">
        <f t="shared" si="9"/>
        <v>#DIV/0!</v>
      </c>
      <c r="M48" s="9"/>
      <c r="O48" s="13"/>
      <c r="P48" s="8"/>
      <c r="Q48" s="13"/>
      <c r="R48" s="13"/>
      <c r="S48" s="8"/>
      <c r="T48" s="40"/>
      <c r="U48" s="40"/>
      <c r="V48" s="4"/>
      <c r="W48" s="4"/>
      <c r="X48" s="40"/>
      <c r="Y48" s="40"/>
    </row>
    <row r="49" spans="1:25" ht="25.5" customHeight="1">
      <c r="A49" s="43" t="s">
        <v>36</v>
      </c>
      <c r="B49" s="28"/>
      <c r="C49" s="42"/>
      <c r="D49" s="42"/>
      <c r="E49" s="41">
        <v>0</v>
      </c>
      <c r="F49" s="41">
        <v>0</v>
      </c>
      <c r="G49" s="41"/>
      <c r="H49" s="41"/>
      <c r="I49" s="25">
        <v>0</v>
      </c>
      <c r="J49" s="24"/>
      <c r="K49" s="23">
        <v>0</v>
      </c>
      <c r="L49" s="9" t="e">
        <f t="shared" si="9"/>
        <v>#DIV/0!</v>
      </c>
      <c r="M49" s="9"/>
      <c r="O49" s="13"/>
      <c r="P49" s="8"/>
      <c r="Q49" s="13"/>
      <c r="R49" s="13"/>
      <c r="S49" s="8"/>
      <c r="T49" s="40"/>
      <c r="U49" s="40"/>
      <c r="V49" s="4"/>
      <c r="W49" s="4"/>
      <c r="X49" s="40"/>
      <c r="Y49" s="40"/>
    </row>
    <row r="50" spans="1:25" ht="17.25" customHeight="1">
      <c r="A50" s="43" t="s">
        <v>35</v>
      </c>
      <c r="B50" s="28"/>
      <c r="C50" s="42"/>
      <c r="D50" s="42"/>
      <c r="E50" s="41">
        <v>415.2</v>
      </c>
      <c r="F50" s="41">
        <v>415.2</v>
      </c>
      <c r="G50" s="41"/>
      <c r="H50" s="41"/>
      <c r="I50" s="25">
        <v>415.2</v>
      </c>
      <c r="J50" s="24"/>
      <c r="K50" s="23">
        <v>415.2</v>
      </c>
      <c r="L50" s="9">
        <f t="shared" si="9"/>
        <v>100</v>
      </c>
      <c r="M50" s="9"/>
      <c r="O50" s="13"/>
      <c r="P50" s="8"/>
      <c r="Q50" s="13"/>
      <c r="R50" s="13"/>
      <c r="S50" s="8"/>
      <c r="T50" s="40"/>
      <c r="U50" s="40"/>
      <c r="V50" s="4"/>
      <c r="W50" s="4"/>
      <c r="X50" s="40"/>
      <c r="Y50" s="40"/>
    </row>
    <row r="51" spans="1:25" ht="15.75">
      <c r="A51" s="11" t="s">
        <v>34</v>
      </c>
      <c r="B51" s="11" t="e">
        <f>B53+#REF!+#REF!</f>
        <v>#REF!</v>
      </c>
      <c r="C51" s="11" t="e">
        <f>C53+#REF!</f>
        <v>#REF!</v>
      </c>
      <c r="D51" s="11" t="e">
        <f>D53+#REF!</f>
        <v>#REF!</v>
      </c>
      <c r="E51" s="10">
        <f aca="true" t="shared" si="10" ref="E51:K51">E53</f>
        <v>141.8</v>
      </c>
      <c r="F51" s="10">
        <f t="shared" si="10"/>
        <v>141.8</v>
      </c>
      <c r="G51" s="10">
        <f t="shared" si="10"/>
        <v>0</v>
      </c>
      <c r="H51" s="10">
        <f t="shared" si="10"/>
        <v>0</v>
      </c>
      <c r="I51" s="10">
        <f t="shared" si="10"/>
        <v>141.8</v>
      </c>
      <c r="J51" s="10">
        <f t="shared" si="10"/>
        <v>0</v>
      </c>
      <c r="K51" s="10">
        <f t="shared" si="10"/>
        <v>141.8</v>
      </c>
      <c r="L51" s="9">
        <f t="shared" si="9"/>
        <v>100</v>
      </c>
      <c r="M51" s="9">
        <f>K51/F51*100</f>
        <v>100</v>
      </c>
      <c r="O51" s="11" t="e">
        <f>O53+#REF!+#REF!</f>
        <v>#REF!</v>
      </c>
      <c r="P51" s="39" t="e">
        <f>P53+#REF!+#REF!</f>
        <v>#REF!</v>
      </c>
      <c r="Q51" s="13"/>
      <c r="R51" s="6"/>
      <c r="S51" s="5"/>
      <c r="T51" s="35"/>
      <c r="U51" s="35"/>
      <c r="V51" s="4"/>
      <c r="W51" s="4"/>
      <c r="X51" s="35"/>
      <c r="Y51" s="35"/>
    </row>
    <row r="52" spans="1:23" ht="15.75">
      <c r="A52" s="13" t="s">
        <v>33</v>
      </c>
      <c r="B52" s="38"/>
      <c r="C52" s="13"/>
      <c r="D52" s="13"/>
      <c r="E52" s="25"/>
      <c r="F52" s="25"/>
      <c r="G52" s="25"/>
      <c r="H52" s="25"/>
      <c r="I52" s="25"/>
      <c r="J52" s="24"/>
      <c r="K52" s="23"/>
      <c r="L52" s="9"/>
      <c r="M52" s="9"/>
      <c r="O52" s="13"/>
      <c r="P52" s="8">
        <f>H52-O52</f>
        <v>0</v>
      </c>
      <c r="Q52" s="13"/>
      <c r="R52" s="13"/>
      <c r="S52" s="8"/>
      <c r="V52" s="4"/>
      <c r="W52" s="4"/>
    </row>
    <row r="53" spans="1:23" ht="39">
      <c r="A53" s="27" t="s">
        <v>32</v>
      </c>
      <c r="B53" s="28">
        <v>1123.8</v>
      </c>
      <c r="C53" s="27">
        <v>1553.5</v>
      </c>
      <c r="D53" s="27">
        <v>1553.5</v>
      </c>
      <c r="E53" s="26">
        <v>141.8</v>
      </c>
      <c r="F53" s="26">
        <v>141.8</v>
      </c>
      <c r="G53" s="26"/>
      <c r="H53" s="26"/>
      <c r="I53" s="25">
        <v>141.8</v>
      </c>
      <c r="J53" s="24"/>
      <c r="K53" s="23">
        <v>141.8</v>
      </c>
      <c r="L53" s="9">
        <f aca="true" t="shared" si="11" ref="L53:L69">I53/E53*100</f>
        <v>100</v>
      </c>
      <c r="M53" s="9">
        <f aca="true" t="shared" si="12" ref="M53:M64">K53/F53*100</f>
        <v>100</v>
      </c>
      <c r="O53" s="37">
        <v>1123.8</v>
      </c>
      <c r="P53" s="8">
        <f>H53-O53</f>
        <v>-1123.8</v>
      </c>
      <c r="Q53" s="13"/>
      <c r="R53" s="13"/>
      <c r="S53" s="8"/>
      <c r="V53" s="4"/>
      <c r="W53" s="4"/>
    </row>
    <row r="54" spans="1:25" ht="15.75">
      <c r="A54" s="6" t="s">
        <v>31</v>
      </c>
      <c r="B54" s="6">
        <f>B55+B56+B57+B58+B59+B61</f>
        <v>304959.6</v>
      </c>
      <c r="C54" s="6">
        <f>C55+C56+C57+C58+C59+C61+C60</f>
        <v>391754.4</v>
      </c>
      <c r="D54" s="6">
        <f>D55+D56+D57+D58+D59+D61+D60</f>
        <v>196388</v>
      </c>
      <c r="E54" s="33">
        <f>E55+E56+E57+E58+E59+E61+E60</f>
        <v>408659.4</v>
      </c>
      <c r="F54" s="33">
        <f>F55+F56+F57+F58+F59+F61+F60</f>
        <v>103974.8</v>
      </c>
      <c r="G54" s="33">
        <f>G55+G56+G57+G58+G59+G61</f>
        <v>0</v>
      </c>
      <c r="H54" s="33">
        <f>H55+H56+H57+H58+H59+H61</f>
        <v>0</v>
      </c>
      <c r="I54" s="33">
        <f>I55+I56+I57+I58+I59+I61+I60</f>
        <v>408646.10000000003</v>
      </c>
      <c r="J54" s="33">
        <f>J55+J56+J57+J58+J59+J61</f>
        <v>0</v>
      </c>
      <c r="K54" s="32">
        <f>K55+K56+K57+K58+K59+K61+K60</f>
        <v>103974.8</v>
      </c>
      <c r="L54" s="9">
        <f t="shared" si="11"/>
        <v>99.99674545599588</v>
      </c>
      <c r="M54" s="9">
        <f t="shared" si="12"/>
        <v>100</v>
      </c>
      <c r="O54" s="5">
        <f>O55+O56+O57+O58+O59+O61</f>
        <v>205398.6</v>
      </c>
      <c r="P54" s="5">
        <f>P55+P56+P57+P58+P59+P61</f>
        <v>-205398.6</v>
      </c>
      <c r="Q54" s="6">
        <f>Q55+Q56+Q57+Q58+Q59+Q61</f>
        <v>5223.9</v>
      </c>
      <c r="R54" s="6">
        <f>16556.9+R61-734-483.3</f>
        <v>15352.600000000002</v>
      </c>
      <c r="S54" s="5">
        <v>13165.7</v>
      </c>
      <c r="T54" s="4"/>
      <c r="U54" s="4"/>
      <c r="V54" s="4"/>
      <c r="W54" s="4"/>
      <c r="X54" s="4"/>
      <c r="Y54" s="4"/>
    </row>
    <row r="55" spans="1:23" ht="27" customHeight="1">
      <c r="A55" s="27" t="s">
        <v>30</v>
      </c>
      <c r="B55" s="28">
        <v>84999</v>
      </c>
      <c r="C55" s="27">
        <v>122493.1</v>
      </c>
      <c r="D55" s="27">
        <v>104718.2</v>
      </c>
      <c r="E55" s="26">
        <v>122659.6</v>
      </c>
      <c r="F55" s="26">
        <v>21966.7</v>
      </c>
      <c r="G55" s="26"/>
      <c r="H55" s="26"/>
      <c r="I55" s="25">
        <v>122657.7</v>
      </c>
      <c r="J55" s="24"/>
      <c r="K55" s="23">
        <v>21966.7</v>
      </c>
      <c r="L55" s="9">
        <f t="shared" si="11"/>
        <v>99.99845099772051</v>
      </c>
      <c r="M55" s="9">
        <f t="shared" si="12"/>
        <v>100</v>
      </c>
      <c r="O55" s="37">
        <v>103584.8</v>
      </c>
      <c r="P55" s="8">
        <f>H55-O55</f>
        <v>-103584.8</v>
      </c>
      <c r="Q55" s="13">
        <f>2683.1+2327.7</f>
        <v>5010.799999999999</v>
      </c>
      <c r="R55" s="13"/>
      <c r="S55" s="8"/>
      <c r="V55" s="4"/>
      <c r="W55" s="4"/>
    </row>
    <row r="56" spans="1:23" ht="27" customHeight="1">
      <c r="A56" s="27" t="s">
        <v>29</v>
      </c>
      <c r="B56" s="28">
        <v>174984.6</v>
      </c>
      <c r="C56" s="27">
        <f>236132.8-13926.6</f>
        <v>222206.19999999998</v>
      </c>
      <c r="D56" s="27">
        <f>66473.3-13926.6</f>
        <v>52546.700000000004</v>
      </c>
      <c r="E56" s="26">
        <v>239748.9</v>
      </c>
      <c r="F56" s="26">
        <v>43671.6</v>
      </c>
      <c r="G56" s="26"/>
      <c r="H56" s="26"/>
      <c r="I56" s="25">
        <v>239739</v>
      </c>
      <c r="J56" s="25"/>
      <c r="K56" s="23">
        <v>43671.6</v>
      </c>
      <c r="L56" s="9">
        <f t="shared" si="11"/>
        <v>99.99587067969864</v>
      </c>
      <c r="M56" s="9">
        <f t="shared" si="12"/>
        <v>100</v>
      </c>
      <c r="O56" s="37">
        <v>61122.1</v>
      </c>
      <c r="P56" s="8">
        <f>H56-O56</f>
        <v>-61122.1</v>
      </c>
      <c r="Q56" s="13"/>
      <c r="R56" s="13"/>
      <c r="S56" s="8"/>
      <c r="V56" s="4"/>
      <c r="W56" s="4"/>
    </row>
    <row r="57" spans="1:23" ht="27" customHeight="1">
      <c r="A57" s="27" t="s">
        <v>28</v>
      </c>
      <c r="B57" s="28">
        <v>17114.6</v>
      </c>
      <c r="C57" s="27">
        <v>13926.6</v>
      </c>
      <c r="D57" s="27">
        <v>13926.6</v>
      </c>
      <c r="E57" s="26">
        <v>12516.2</v>
      </c>
      <c r="F57" s="26">
        <v>12516.2</v>
      </c>
      <c r="G57" s="26"/>
      <c r="H57" s="26"/>
      <c r="I57" s="25">
        <v>12516.2</v>
      </c>
      <c r="J57" s="24"/>
      <c r="K57" s="23">
        <v>12516.2</v>
      </c>
      <c r="L57" s="9">
        <f t="shared" si="11"/>
        <v>100</v>
      </c>
      <c r="M57" s="9">
        <f t="shared" si="12"/>
        <v>100</v>
      </c>
      <c r="O57" s="37">
        <v>17319.2</v>
      </c>
      <c r="P57" s="8">
        <f>H57-O57</f>
        <v>-17319.2</v>
      </c>
      <c r="Q57" s="13"/>
      <c r="R57" s="13"/>
      <c r="S57" s="8"/>
      <c r="V57" s="4"/>
      <c r="W57" s="4"/>
    </row>
    <row r="58" spans="1:23" ht="27" customHeight="1">
      <c r="A58" s="27" t="s">
        <v>27</v>
      </c>
      <c r="B58" s="28">
        <v>6532.7</v>
      </c>
      <c r="C58" s="27">
        <v>9931.3</v>
      </c>
      <c r="D58" s="27">
        <v>9881.3</v>
      </c>
      <c r="E58" s="26">
        <v>10992.8</v>
      </c>
      <c r="F58" s="26">
        <v>10920.8</v>
      </c>
      <c r="G58" s="26"/>
      <c r="H58" s="26"/>
      <c r="I58" s="25">
        <v>10992.8</v>
      </c>
      <c r="J58" s="24"/>
      <c r="K58" s="23">
        <v>10920.8</v>
      </c>
      <c r="L58" s="9">
        <f t="shared" si="11"/>
        <v>100</v>
      </c>
      <c r="M58" s="9">
        <f t="shared" si="12"/>
        <v>100</v>
      </c>
      <c r="O58" s="13">
        <v>9804.1</v>
      </c>
      <c r="P58" s="8">
        <f>H58-O58</f>
        <v>-9804.1</v>
      </c>
      <c r="Q58" s="13">
        <v>213.1</v>
      </c>
      <c r="R58" s="13"/>
      <c r="S58" s="8"/>
      <c r="V58" s="4"/>
      <c r="W58" s="4"/>
    </row>
    <row r="59" spans="1:23" ht="27" customHeight="1">
      <c r="A59" s="27" t="s">
        <v>26</v>
      </c>
      <c r="B59" s="28">
        <v>9867.6</v>
      </c>
      <c r="C59" s="27">
        <v>7542.9</v>
      </c>
      <c r="D59" s="27">
        <v>515.6</v>
      </c>
      <c r="E59" s="26">
        <v>7386.2</v>
      </c>
      <c r="F59" s="26">
        <v>515.6</v>
      </c>
      <c r="G59" s="26"/>
      <c r="H59" s="26"/>
      <c r="I59" s="25">
        <v>7384.7</v>
      </c>
      <c r="J59" s="24"/>
      <c r="K59" s="23">
        <v>515.6</v>
      </c>
      <c r="L59" s="9">
        <f t="shared" si="11"/>
        <v>99.97969185778885</v>
      </c>
      <c r="M59" s="9">
        <f t="shared" si="12"/>
        <v>100</v>
      </c>
      <c r="O59" s="13">
        <f>1390.1-573.1</f>
        <v>816.9999999999999</v>
      </c>
      <c r="P59" s="8">
        <f>H59-O59</f>
        <v>-816.9999999999999</v>
      </c>
      <c r="Q59" s="13"/>
      <c r="R59" s="13"/>
      <c r="S59" s="8"/>
      <c r="V59" s="4"/>
      <c r="W59" s="4"/>
    </row>
    <row r="60" spans="1:23" ht="27" customHeight="1">
      <c r="A60" s="27" t="s">
        <v>25</v>
      </c>
      <c r="B60" s="28"/>
      <c r="C60" s="27">
        <v>1083.4</v>
      </c>
      <c r="D60" s="27">
        <v>1083.4</v>
      </c>
      <c r="E60" s="26">
        <v>1195</v>
      </c>
      <c r="F60" s="26">
        <v>1195</v>
      </c>
      <c r="G60" s="26"/>
      <c r="H60" s="26"/>
      <c r="I60" s="25">
        <v>1195</v>
      </c>
      <c r="J60" s="24"/>
      <c r="K60" s="23">
        <v>1195</v>
      </c>
      <c r="L60" s="9">
        <f t="shared" si="11"/>
        <v>100</v>
      </c>
      <c r="M60" s="9">
        <f t="shared" si="12"/>
        <v>100</v>
      </c>
      <c r="O60" s="13"/>
      <c r="P60" s="8"/>
      <c r="Q60" s="13"/>
      <c r="R60" s="13"/>
      <c r="S60" s="8"/>
      <c r="V60" s="4"/>
      <c r="W60" s="4"/>
    </row>
    <row r="61" spans="1:23" ht="27" customHeight="1">
      <c r="A61" s="27" t="s">
        <v>24</v>
      </c>
      <c r="B61" s="28">
        <v>11461.1</v>
      </c>
      <c r="C61" s="27">
        <v>14570.9</v>
      </c>
      <c r="D61" s="27">
        <v>13716.2</v>
      </c>
      <c r="E61" s="26">
        <v>14160.7</v>
      </c>
      <c r="F61" s="26">
        <v>13188.9</v>
      </c>
      <c r="G61" s="26"/>
      <c r="H61" s="26"/>
      <c r="I61" s="25">
        <v>14160.7</v>
      </c>
      <c r="J61" s="24"/>
      <c r="K61" s="23">
        <v>13188.9</v>
      </c>
      <c r="L61" s="9">
        <f t="shared" si="11"/>
        <v>100</v>
      </c>
      <c r="M61" s="9">
        <f t="shared" si="12"/>
        <v>100</v>
      </c>
      <c r="O61" s="37">
        <v>12751.4</v>
      </c>
      <c r="P61" s="8">
        <f>H61-O61</f>
        <v>-12751.4</v>
      </c>
      <c r="Q61" s="13"/>
      <c r="R61" s="13">
        <v>13</v>
      </c>
      <c r="S61" s="8"/>
      <c r="V61" s="4"/>
      <c r="W61" s="4"/>
    </row>
    <row r="62" spans="1:25" ht="31.5">
      <c r="A62" s="6" t="s">
        <v>23</v>
      </c>
      <c r="B62" s="6">
        <f aca="true" t="shared" si="13" ref="B62:K62">B63</f>
        <v>23372.8</v>
      </c>
      <c r="C62" s="6">
        <f t="shared" si="13"/>
        <v>23220.2</v>
      </c>
      <c r="D62" s="6">
        <f t="shared" si="13"/>
        <v>20037.7</v>
      </c>
      <c r="E62" s="33">
        <f t="shared" si="13"/>
        <v>30628.2</v>
      </c>
      <c r="F62" s="33">
        <f t="shared" si="13"/>
        <v>21964.7</v>
      </c>
      <c r="G62" s="33">
        <f t="shared" si="13"/>
        <v>0</v>
      </c>
      <c r="H62" s="33">
        <f t="shared" si="13"/>
        <v>0</v>
      </c>
      <c r="I62" s="33">
        <f t="shared" si="13"/>
        <v>30628.2</v>
      </c>
      <c r="J62" s="33">
        <f t="shared" si="13"/>
        <v>0</v>
      </c>
      <c r="K62" s="32">
        <f t="shared" si="13"/>
        <v>21964.7</v>
      </c>
      <c r="L62" s="9">
        <f t="shared" si="11"/>
        <v>100</v>
      </c>
      <c r="M62" s="9">
        <f t="shared" si="12"/>
        <v>100</v>
      </c>
      <c r="O62" s="5">
        <f>O63</f>
        <v>19899.4</v>
      </c>
      <c r="P62" s="8">
        <f>H62-O62</f>
        <v>-19899.4</v>
      </c>
      <c r="Q62" s="6">
        <f>Q63</f>
        <v>348.1</v>
      </c>
      <c r="R62" s="6">
        <f>R63</f>
        <v>948.6</v>
      </c>
      <c r="S62" s="5">
        <v>1413</v>
      </c>
      <c r="T62" s="4"/>
      <c r="U62" s="4"/>
      <c r="V62" s="4"/>
      <c r="W62" s="4"/>
      <c r="X62" s="4"/>
      <c r="Y62" s="4"/>
    </row>
    <row r="63" spans="1:23" ht="27" customHeight="1">
      <c r="A63" s="27" t="s">
        <v>22</v>
      </c>
      <c r="B63" s="28">
        <v>23372.8</v>
      </c>
      <c r="C63" s="27">
        <v>23220.2</v>
      </c>
      <c r="D63" s="27">
        <v>20037.7</v>
      </c>
      <c r="E63" s="26">
        <v>30628.2</v>
      </c>
      <c r="F63" s="26">
        <v>21964.7</v>
      </c>
      <c r="G63" s="26"/>
      <c r="H63" s="26"/>
      <c r="I63" s="25">
        <v>30628.2</v>
      </c>
      <c r="J63" s="24"/>
      <c r="K63" s="23">
        <v>21964.7</v>
      </c>
      <c r="L63" s="9">
        <f t="shared" si="11"/>
        <v>100</v>
      </c>
      <c r="M63" s="9">
        <f t="shared" si="12"/>
        <v>100</v>
      </c>
      <c r="O63" s="13">
        <v>19899.4</v>
      </c>
      <c r="P63" s="8">
        <f>H63-O63</f>
        <v>-19899.4</v>
      </c>
      <c r="Q63" s="13">
        <v>348.1</v>
      </c>
      <c r="R63" s="13">
        <v>948.6</v>
      </c>
      <c r="S63" s="8">
        <f>1413</f>
        <v>1413</v>
      </c>
      <c r="V63" s="4"/>
      <c r="W63" s="4"/>
    </row>
    <row r="64" spans="1:25" ht="20.25" customHeight="1">
      <c r="A64" s="6" t="s">
        <v>21</v>
      </c>
      <c r="B64" s="36"/>
      <c r="C64" s="18" t="e">
        <f>C65+#REF!</f>
        <v>#REF!</v>
      </c>
      <c r="D64" s="18" t="e">
        <f>D65+#REF!</f>
        <v>#REF!</v>
      </c>
      <c r="E64" s="33">
        <f aca="true" t="shared" si="14" ref="E64:K64">E65</f>
        <v>907</v>
      </c>
      <c r="F64" s="33">
        <f t="shared" si="14"/>
        <v>624.1</v>
      </c>
      <c r="G64" s="33">
        <f t="shared" si="14"/>
        <v>0</v>
      </c>
      <c r="H64" s="33">
        <f t="shared" si="14"/>
        <v>0</v>
      </c>
      <c r="I64" s="33">
        <f t="shared" si="14"/>
        <v>907</v>
      </c>
      <c r="J64" s="33">
        <f t="shared" si="14"/>
        <v>0</v>
      </c>
      <c r="K64" s="33">
        <f t="shared" si="14"/>
        <v>624.1</v>
      </c>
      <c r="L64" s="9">
        <f t="shared" si="11"/>
        <v>100</v>
      </c>
      <c r="M64" s="9">
        <f t="shared" si="12"/>
        <v>100</v>
      </c>
      <c r="O64" s="8"/>
      <c r="P64" s="8"/>
      <c r="Q64" s="13"/>
      <c r="R64" s="6" t="e">
        <f>R65+#REF!</f>
        <v>#REF!</v>
      </c>
      <c r="S64" s="5" t="e">
        <f>#REF!</f>
        <v>#REF!</v>
      </c>
      <c r="T64" s="35"/>
      <c r="U64" s="35"/>
      <c r="V64" s="4"/>
      <c r="W64" s="4"/>
      <c r="X64" s="35"/>
      <c r="Y64" s="35"/>
    </row>
    <row r="65" spans="1:23" ht="19.5" customHeight="1">
      <c r="A65" s="34" t="s">
        <v>20</v>
      </c>
      <c r="B65" s="28"/>
      <c r="C65" s="27">
        <v>809.5</v>
      </c>
      <c r="D65" s="27">
        <v>0</v>
      </c>
      <c r="E65" s="26">
        <v>907</v>
      </c>
      <c r="F65" s="26">
        <v>624.1</v>
      </c>
      <c r="G65" s="26"/>
      <c r="H65" s="26"/>
      <c r="I65" s="25">
        <v>907</v>
      </c>
      <c r="J65" s="24"/>
      <c r="K65" s="23">
        <v>624.1</v>
      </c>
      <c r="L65" s="9">
        <f t="shared" si="11"/>
        <v>100</v>
      </c>
      <c r="M65" s="9"/>
      <c r="O65" s="8"/>
      <c r="P65" s="8"/>
      <c r="Q65" s="13"/>
      <c r="R65" s="13">
        <v>196.8</v>
      </c>
      <c r="S65" s="8"/>
      <c r="V65" s="4"/>
      <c r="W65" s="4"/>
    </row>
    <row r="66" spans="1:25" ht="15.75">
      <c r="A66" s="6" t="s">
        <v>19</v>
      </c>
      <c r="B66" s="6">
        <f aca="true" t="shared" si="15" ref="B66:K66">B67+B68+B69+B76+B77</f>
        <v>186297.5</v>
      </c>
      <c r="C66" s="6">
        <f t="shared" si="15"/>
        <v>239338.90000000002</v>
      </c>
      <c r="D66" s="6">
        <f t="shared" si="15"/>
        <v>10150.4</v>
      </c>
      <c r="E66" s="33">
        <f t="shared" si="15"/>
        <v>259185.40000000002</v>
      </c>
      <c r="F66" s="33">
        <f t="shared" si="15"/>
        <v>10564.4</v>
      </c>
      <c r="G66" s="33">
        <f t="shared" si="15"/>
        <v>0</v>
      </c>
      <c r="H66" s="33">
        <f t="shared" si="15"/>
        <v>0</v>
      </c>
      <c r="I66" s="33">
        <f t="shared" si="15"/>
        <v>246424.7</v>
      </c>
      <c r="J66" s="33">
        <f t="shared" si="15"/>
        <v>0</v>
      </c>
      <c r="K66" s="32">
        <f t="shared" si="15"/>
        <v>10371.4</v>
      </c>
      <c r="L66" s="9">
        <f t="shared" si="11"/>
        <v>95.07661311169532</v>
      </c>
      <c r="M66" s="9">
        <f>K66/F66*100</f>
        <v>98.17310968914468</v>
      </c>
      <c r="O66" s="5">
        <f>O67+O68+O69+O76+O77</f>
        <v>7347.799999999999</v>
      </c>
      <c r="P66" s="5">
        <f>P67+P68+P69+P76+P77</f>
        <v>-7347.799999999999</v>
      </c>
      <c r="Q66" s="13"/>
      <c r="R66" s="6">
        <f>R67+R68+R69+R76+R77</f>
        <v>138.7</v>
      </c>
      <c r="S66" s="5"/>
      <c r="T66" s="4"/>
      <c r="U66" s="4"/>
      <c r="V66" s="4"/>
      <c r="W66" s="4"/>
      <c r="X66" s="4"/>
      <c r="Y66" s="4"/>
    </row>
    <row r="67" spans="1:23" ht="27" customHeight="1">
      <c r="A67" s="27" t="s">
        <v>18</v>
      </c>
      <c r="B67" s="28">
        <v>4335.8</v>
      </c>
      <c r="C67" s="27">
        <v>5400</v>
      </c>
      <c r="D67" s="27">
        <v>5400</v>
      </c>
      <c r="E67" s="26">
        <v>6800</v>
      </c>
      <c r="F67" s="26">
        <v>6800</v>
      </c>
      <c r="G67" s="26"/>
      <c r="H67" s="26"/>
      <c r="I67" s="25">
        <v>6800</v>
      </c>
      <c r="J67" s="24"/>
      <c r="K67" s="23">
        <v>6800</v>
      </c>
      <c r="L67" s="9">
        <f t="shared" si="11"/>
        <v>100</v>
      </c>
      <c r="M67" s="9">
        <f>K67/F67*100</f>
        <v>100</v>
      </c>
      <c r="O67" s="13">
        <f>4332.2+261.2+57.7</f>
        <v>4651.099999999999</v>
      </c>
      <c r="P67" s="8">
        <f aca="true" t="shared" si="16" ref="P67:P78">H67-O67</f>
        <v>-4651.099999999999</v>
      </c>
      <c r="Q67" s="13"/>
      <c r="R67" s="13"/>
      <c r="S67" s="8"/>
      <c r="V67" s="4"/>
      <c r="W67" s="4"/>
    </row>
    <row r="68" spans="1:23" ht="27" customHeight="1">
      <c r="A68" s="27" t="s">
        <v>17</v>
      </c>
      <c r="B68" s="28">
        <v>25872.4</v>
      </c>
      <c r="C68" s="27">
        <v>26480.5</v>
      </c>
      <c r="D68" s="27">
        <v>0</v>
      </c>
      <c r="E68" s="26">
        <v>31017.7</v>
      </c>
      <c r="F68" s="26">
        <v>0</v>
      </c>
      <c r="G68" s="26"/>
      <c r="H68" s="26"/>
      <c r="I68" s="25">
        <v>31017.7</v>
      </c>
      <c r="J68" s="24"/>
      <c r="K68" s="23">
        <v>0</v>
      </c>
      <c r="L68" s="9">
        <f t="shared" si="11"/>
        <v>100</v>
      </c>
      <c r="M68" s="9">
        <v>0</v>
      </c>
      <c r="O68" s="13">
        <v>12</v>
      </c>
      <c r="P68" s="8">
        <f t="shared" si="16"/>
        <v>-12</v>
      </c>
      <c r="Q68" s="13"/>
      <c r="R68" s="13"/>
      <c r="S68" s="8"/>
      <c r="V68" s="4"/>
      <c r="W68" s="4"/>
    </row>
    <row r="69" spans="1:23" ht="27" customHeight="1">
      <c r="A69" s="27" t="s">
        <v>16</v>
      </c>
      <c r="B69" s="28">
        <v>103315.7</v>
      </c>
      <c r="C69" s="27">
        <v>143895.4</v>
      </c>
      <c r="D69" s="27">
        <v>4556.9</v>
      </c>
      <c r="E69" s="26">
        <v>159450.5</v>
      </c>
      <c r="F69" s="26">
        <v>3424.9</v>
      </c>
      <c r="G69" s="26"/>
      <c r="H69" s="26"/>
      <c r="I69" s="25">
        <v>146693.8</v>
      </c>
      <c r="J69" s="24"/>
      <c r="K69" s="23">
        <v>3235.9</v>
      </c>
      <c r="L69" s="9">
        <f t="shared" si="11"/>
        <v>91.99958607843813</v>
      </c>
      <c r="M69" s="9">
        <f>K69/F69*100</f>
        <v>94.4815907033782</v>
      </c>
      <c r="O69" s="8">
        <v>2684.7</v>
      </c>
      <c r="P69" s="8">
        <f t="shared" si="16"/>
        <v>-2684.7</v>
      </c>
      <c r="Q69" s="13"/>
      <c r="R69" s="13">
        <f>R71+R72+R73+R74</f>
        <v>138.7</v>
      </c>
      <c r="S69" s="8"/>
      <c r="V69" s="4"/>
      <c r="W69" s="4"/>
    </row>
    <row r="70" spans="1:23" ht="27" customHeight="1">
      <c r="A70" s="27" t="s">
        <v>15</v>
      </c>
      <c r="B70" s="28"/>
      <c r="C70" s="27"/>
      <c r="D70" s="27"/>
      <c r="E70" s="26"/>
      <c r="F70" s="26"/>
      <c r="G70" s="26"/>
      <c r="H70" s="26"/>
      <c r="I70" s="25"/>
      <c r="J70" s="24"/>
      <c r="K70" s="23"/>
      <c r="L70" s="9"/>
      <c r="M70" s="9"/>
      <c r="O70" s="13"/>
      <c r="P70" s="8">
        <f t="shared" si="16"/>
        <v>0</v>
      </c>
      <c r="Q70" s="13"/>
      <c r="R70" s="13"/>
      <c r="S70" s="8"/>
      <c r="V70" s="4"/>
      <c r="W70" s="4"/>
    </row>
    <row r="71" spans="1:23" ht="15.75">
      <c r="A71" s="30" t="s">
        <v>14</v>
      </c>
      <c r="B71" s="31">
        <v>4751.9</v>
      </c>
      <c r="C71" s="30">
        <v>4069.7</v>
      </c>
      <c r="D71" s="30">
        <v>4069.7</v>
      </c>
      <c r="E71" s="29">
        <v>3338.1</v>
      </c>
      <c r="F71" s="29">
        <v>3338.1</v>
      </c>
      <c r="G71" s="29"/>
      <c r="H71" s="29"/>
      <c r="I71" s="25">
        <v>3149.1</v>
      </c>
      <c r="J71" s="24"/>
      <c r="K71" s="23">
        <v>3149.1</v>
      </c>
      <c r="L71" s="9">
        <f>I71/E71*100</f>
        <v>94.33809652197358</v>
      </c>
      <c r="M71" s="9">
        <f>K71/F71*100</f>
        <v>94.33809652197358</v>
      </c>
      <c r="O71" s="13">
        <v>5134.6</v>
      </c>
      <c r="P71" s="8">
        <f t="shared" si="16"/>
        <v>-5134.6</v>
      </c>
      <c r="Q71" s="13"/>
      <c r="R71" s="13">
        <f>138.7</f>
        <v>138.7</v>
      </c>
      <c r="S71" s="8"/>
      <c r="V71" s="4"/>
      <c r="W71" s="4"/>
    </row>
    <row r="72" spans="1:23" ht="39" customHeight="1">
      <c r="A72" s="30" t="s">
        <v>13</v>
      </c>
      <c r="B72" s="31">
        <v>198.6</v>
      </c>
      <c r="C72" s="30">
        <f>935.7+171.8</f>
        <v>1107.5</v>
      </c>
      <c r="D72" s="30">
        <v>171.8</v>
      </c>
      <c r="E72" s="29">
        <v>70.6</v>
      </c>
      <c r="F72" s="29">
        <v>5.7</v>
      </c>
      <c r="G72" s="29"/>
      <c r="H72" s="29"/>
      <c r="I72" s="25">
        <v>70.6</v>
      </c>
      <c r="J72" s="24"/>
      <c r="K72" s="23">
        <v>5.7</v>
      </c>
      <c r="L72" s="9">
        <f>I72/E72*100</f>
        <v>100</v>
      </c>
      <c r="M72" s="9">
        <f>K72/F72*100</f>
        <v>100</v>
      </c>
      <c r="O72" s="13">
        <v>198.6</v>
      </c>
      <c r="P72" s="8">
        <f t="shared" si="16"/>
        <v>-198.6</v>
      </c>
      <c r="Q72" s="13"/>
      <c r="R72" s="13"/>
      <c r="S72" s="8"/>
      <c r="V72" s="4"/>
      <c r="W72" s="4"/>
    </row>
    <row r="73" spans="1:23" ht="26.25" customHeight="1">
      <c r="A73" s="30" t="s">
        <v>12</v>
      </c>
      <c r="B73" s="31">
        <v>147</v>
      </c>
      <c r="C73" s="30">
        <f>694.2+155.5</f>
        <v>849.7</v>
      </c>
      <c r="D73" s="30">
        <v>155.5</v>
      </c>
      <c r="E73" s="29">
        <v>222.7</v>
      </c>
      <c r="F73" s="29">
        <v>81</v>
      </c>
      <c r="G73" s="29"/>
      <c r="H73" s="29"/>
      <c r="I73" s="25">
        <v>222.7</v>
      </c>
      <c r="J73" s="24"/>
      <c r="K73" s="23">
        <v>81</v>
      </c>
      <c r="L73" s="9">
        <f>I73/E73*100</f>
        <v>100</v>
      </c>
      <c r="M73" s="9">
        <f>K73/F73*100</f>
        <v>100</v>
      </c>
      <c r="O73" s="13">
        <v>147</v>
      </c>
      <c r="P73" s="8">
        <f t="shared" si="16"/>
        <v>-147</v>
      </c>
      <c r="Q73" s="13"/>
      <c r="R73" s="13"/>
      <c r="S73" s="8"/>
      <c r="V73" s="4"/>
      <c r="W73" s="4"/>
    </row>
    <row r="74" spans="1:23" ht="36.75" customHeight="1" hidden="1">
      <c r="A74" s="30" t="s">
        <v>11</v>
      </c>
      <c r="B74" s="31">
        <v>60</v>
      </c>
      <c r="C74" s="30">
        <v>348.3</v>
      </c>
      <c r="D74" s="30">
        <v>159.9</v>
      </c>
      <c r="E74" s="29">
        <v>0</v>
      </c>
      <c r="F74" s="29">
        <v>0</v>
      </c>
      <c r="G74" s="29"/>
      <c r="H74" s="29"/>
      <c r="I74" s="25">
        <v>0</v>
      </c>
      <c r="J74" s="24"/>
      <c r="K74" s="23">
        <v>0</v>
      </c>
      <c r="L74" s="9">
        <v>0</v>
      </c>
      <c r="M74" s="9">
        <v>0</v>
      </c>
      <c r="O74" s="13">
        <v>159.9</v>
      </c>
      <c r="P74" s="8">
        <f t="shared" si="16"/>
        <v>-159.9</v>
      </c>
      <c r="Q74" s="13"/>
      <c r="R74" s="13"/>
      <c r="S74" s="8"/>
      <c r="V74" s="4"/>
      <c r="W74" s="4"/>
    </row>
    <row r="75" spans="1:23" ht="15" customHeight="1" hidden="1">
      <c r="A75" s="30" t="s">
        <v>10</v>
      </c>
      <c r="B75" s="31">
        <v>80</v>
      </c>
      <c r="C75" s="30"/>
      <c r="D75" s="30"/>
      <c r="E75" s="29"/>
      <c r="F75" s="29"/>
      <c r="G75" s="29"/>
      <c r="H75" s="29"/>
      <c r="I75" s="25"/>
      <c r="J75" s="24"/>
      <c r="K75" s="23"/>
      <c r="L75" s="9" t="e">
        <f aca="true" t="shared" si="17" ref="L75:L82">I75/E75*100</f>
        <v>#DIV/0!</v>
      </c>
      <c r="M75" s="9" t="e">
        <f>K75/F75*100</f>
        <v>#DIV/0!</v>
      </c>
      <c r="O75" s="13">
        <v>80</v>
      </c>
      <c r="P75" s="8">
        <f t="shared" si="16"/>
        <v>-80</v>
      </c>
      <c r="Q75" s="13"/>
      <c r="R75" s="13"/>
      <c r="S75" s="8"/>
      <c r="V75" s="4"/>
      <c r="W75" s="4"/>
    </row>
    <row r="76" spans="1:23" ht="27" customHeight="1">
      <c r="A76" s="27" t="s">
        <v>9</v>
      </c>
      <c r="B76" s="28">
        <v>43126</v>
      </c>
      <c r="C76" s="27">
        <v>51532.3</v>
      </c>
      <c r="D76" s="27">
        <v>0</v>
      </c>
      <c r="E76" s="26">
        <v>51759.5</v>
      </c>
      <c r="F76" s="26">
        <v>0</v>
      </c>
      <c r="G76" s="26"/>
      <c r="H76" s="26"/>
      <c r="I76" s="25">
        <v>51759.5</v>
      </c>
      <c r="J76" s="24"/>
      <c r="K76" s="23">
        <v>0</v>
      </c>
      <c r="L76" s="9">
        <f t="shared" si="17"/>
        <v>100</v>
      </c>
      <c r="M76" s="9">
        <v>0</v>
      </c>
      <c r="O76" s="13">
        <v>0</v>
      </c>
      <c r="P76" s="8">
        <f t="shared" si="16"/>
        <v>0</v>
      </c>
      <c r="Q76" s="13"/>
      <c r="R76" s="13"/>
      <c r="S76" s="8"/>
      <c r="V76" s="4"/>
      <c r="W76" s="4"/>
    </row>
    <row r="77" spans="1:23" ht="27" customHeight="1">
      <c r="A77" s="27" t="s">
        <v>8</v>
      </c>
      <c r="B77" s="28">
        <v>9647.6</v>
      </c>
      <c r="C77" s="27">
        <v>12030.7</v>
      </c>
      <c r="D77" s="27">
        <v>193.5</v>
      </c>
      <c r="E77" s="26">
        <v>10157.7</v>
      </c>
      <c r="F77" s="26">
        <v>339.5</v>
      </c>
      <c r="G77" s="26"/>
      <c r="H77" s="26"/>
      <c r="I77" s="25">
        <v>10153.7</v>
      </c>
      <c r="J77" s="24"/>
      <c r="K77" s="23">
        <v>335.5</v>
      </c>
      <c r="L77" s="9">
        <f t="shared" si="17"/>
        <v>99.96062100672395</v>
      </c>
      <c r="M77" s="9">
        <f>K77/F77*100</f>
        <v>98.8217967599411</v>
      </c>
      <c r="O77" s="13">
        <v>0</v>
      </c>
      <c r="P77" s="8">
        <f t="shared" si="16"/>
        <v>0</v>
      </c>
      <c r="Q77" s="13"/>
      <c r="R77" s="13"/>
      <c r="S77" s="8"/>
      <c r="V77" s="4"/>
      <c r="W77" s="4"/>
    </row>
    <row r="78" spans="1:25" ht="27" customHeight="1">
      <c r="A78" s="18" t="s">
        <v>7</v>
      </c>
      <c r="B78" s="6">
        <v>7752.6</v>
      </c>
      <c r="C78" s="18">
        <v>63159.7</v>
      </c>
      <c r="D78" s="18">
        <v>11119.3</v>
      </c>
      <c r="E78" s="21">
        <v>70020.7</v>
      </c>
      <c r="F78" s="21">
        <v>19687.2</v>
      </c>
      <c r="G78" s="21">
        <v>13903.1</v>
      </c>
      <c r="H78" s="21">
        <v>12197.2</v>
      </c>
      <c r="I78" s="9">
        <v>63631.1</v>
      </c>
      <c r="J78" s="20"/>
      <c r="K78" s="19">
        <v>19687.2</v>
      </c>
      <c r="L78" s="9">
        <f t="shared" si="17"/>
        <v>90.87469848202032</v>
      </c>
      <c r="M78" s="9">
        <f>K78/F78*100</f>
        <v>100</v>
      </c>
      <c r="O78" s="13">
        <v>6244.1</v>
      </c>
      <c r="P78" s="8">
        <f t="shared" si="16"/>
        <v>5953.1</v>
      </c>
      <c r="Q78" s="13">
        <f>100.1+86.3</f>
        <v>186.39999999999998</v>
      </c>
      <c r="R78" s="6">
        <v>565.6</v>
      </c>
      <c r="S78" s="5">
        <v>5993.9</v>
      </c>
      <c r="T78" s="15"/>
      <c r="U78" s="15"/>
      <c r="V78" s="4"/>
      <c r="W78" s="4"/>
      <c r="X78" s="15"/>
      <c r="Y78" s="15"/>
    </row>
    <row r="79" spans="1:23" ht="30.75" customHeight="1">
      <c r="A79" s="27" t="s">
        <v>6</v>
      </c>
      <c r="B79" s="28"/>
      <c r="C79" s="27">
        <v>50000</v>
      </c>
      <c r="D79" s="27">
        <v>0</v>
      </c>
      <c r="E79" s="26">
        <v>47305.2</v>
      </c>
      <c r="F79" s="26">
        <v>0</v>
      </c>
      <c r="G79" s="26"/>
      <c r="H79" s="26"/>
      <c r="I79" s="25">
        <v>40915.7</v>
      </c>
      <c r="J79" s="24"/>
      <c r="K79" s="23">
        <v>0</v>
      </c>
      <c r="L79" s="9">
        <f t="shared" si="17"/>
        <v>86.49302825059402</v>
      </c>
      <c r="M79" s="9">
        <v>0</v>
      </c>
      <c r="O79" s="13"/>
      <c r="P79" s="8"/>
      <c r="Q79" s="13"/>
      <c r="R79" s="13"/>
      <c r="S79" s="8"/>
      <c r="V79" s="4"/>
      <c r="W79" s="4"/>
    </row>
    <row r="80" spans="1:25" ht="27" customHeight="1">
      <c r="A80" s="18" t="s">
        <v>5</v>
      </c>
      <c r="B80" s="6">
        <v>800</v>
      </c>
      <c r="C80" s="18">
        <v>1000</v>
      </c>
      <c r="D80" s="18">
        <v>1000</v>
      </c>
      <c r="E80" s="21">
        <v>1495</v>
      </c>
      <c r="F80" s="21">
        <v>1495</v>
      </c>
      <c r="G80" s="21">
        <v>1000</v>
      </c>
      <c r="H80" s="21">
        <v>1000</v>
      </c>
      <c r="I80" s="9">
        <v>1495</v>
      </c>
      <c r="J80" s="20"/>
      <c r="K80" s="19">
        <v>1495</v>
      </c>
      <c r="L80" s="9">
        <f t="shared" si="17"/>
        <v>100</v>
      </c>
      <c r="M80" s="9">
        <f>K80/F80*100</f>
        <v>100</v>
      </c>
      <c r="O80" s="13">
        <v>800</v>
      </c>
      <c r="P80" s="8">
        <f>H80-O80</f>
        <v>200</v>
      </c>
      <c r="Q80" s="22"/>
      <c r="R80" s="6"/>
      <c r="S80" s="5"/>
      <c r="T80" s="15"/>
      <c r="U80" s="15"/>
      <c r="V80" s="4"/>
      <c r="W80" s="4"/>
      <c r="X80" s="15"/>
      <c r="Y80" s="15"/>
    </row>
    <row r="81" spans="1:25" ht="15.75">
      <c r="A81" s="18" t="s">
        <v>4</v>
      </c>
      <c r="B81" s="6">
        <v>1417.4</v>
      </c>
      <c r="C81" s="18">
        <v>1049.2</v>
      </c>
      <c r="D81" s="18">
        <v>1049.2</v>
      </c>
      <c r="E81" s="21">
        <v>870.7</v>
      </c>
      <c r="F81" s="21">
        <v>870.7</v>
      </c>
      <c r="G81" s="21">
        <v>1049.2</v>
      </c>
      <c r="H81" s="21">
        <v>1049.2</v>
      </c>
      <c r="I81" s="9">
        <v>863</v>
      </c>
      <c r="J81" s="20"/>
      <c r="K81" s="19">
        <v>863</v>
      </c>
      <c r="L81" s="9">
        <f t="shared" si="17"/>
        <v>99.11565407143677</v>
      </c>
      <c r="M81" s="9">
        <f>K81/F81*100</f>
        <v>99.11565407143677</v>
      </c>
      <c r="O81" s="13">
        <v>1417.4</v>
      </c>
      <c r="P81" s="8">
        <f>H81-O81</f>
        <v>-368.20000000000005</v>
      </c>
      <c r="Q81" s="13"/>
      <c r="R81" s="6"/>
      <c r="S81" s="5"/>
      <c r="T81" s="15"/>
      <c r="U81" s="15"/>
      <c r="V81" s="4"/>
      <c r="W81" s="4"/>
      <c r="X81" s="15"/>
      <c r="Y81" s="15"/>
    </row>
    <row r="82" spans="1:25" ht="80.25" customHeight="1">
      <c r="A82" s="18" t="s">
        <v>3</v>
      </c>
      <c r="B82" s="6"/>
      <c r="C82" s="18"/>
      <c r="D82" s="18"/>
      <c r="E82" s="21">
        <v>44147</v>
      </c>
      <c r="F82" s="21">
        <v>41076.9</v>
      </c>
      <c r="G82" s="21"/>
      <c r="H82" s="21"/>
      <c r="I82" s="9">
        <v>43605.7</v>
      </c>
      <c r="J82" s="20"/>
      <c r="K82" s="19">
        <v>40535.6</v>
      </c>
      <c r="L82" s="9">
        <f t="shared" si="17"/>
        <v>98.77386911907942</v>
      </c>
      <c r="M82" s="9">
        <f>K82/F82*100</f>
        <v>98.68222772409797</v>
      </c>
      <c r="O82" s="13"/>
      <c r="P82" s="8"/>
      <c r="Q82" s="13"/>
      <c r="R82" s="6"/>
      <c r="S82" s="5"/>
      <c r="T82" s="15"/>
      <c r="U82" s="15"/>
      <c r="V82" s="4"/>
      <c r="W82" s="4"/>
      <c r="X82" s="15"/>
      <c r="Y82" s="15"/>
    </row>
    <row r="83" spans="1:25" ht="15.75">
      <c r="A83" s="18" t="s">
        <v>2</v>
      </c>
      <c r="B83" s="6"/>
      <c r="C83" s="18"/>
      <c r="D83" s="18"/>
      <c r="E83" s="18"/>
      <c r="F83" s="18"/>
      <c r="G83" s="18"/>
      <c r="H83" s="18"/>
      <c r="I83" s="7"/>
      <c r="J83" s="17"/>
      <c r="K83" s="16"/>
      <c r="L83" s="14"/>
      <c r="M83" s="14"/>
      <c r="O83" s="13"/>
      <c r="P83" s="8"/>
      <c r="Q83" s="13"/>
      <c r="R83" s="6"/>
      <c r="S83" s="5"/>
      <c r="T83" s="15"/>
      <c r="U83" s="15"/>
      <c r="V83" s="4"/>
      <c r="W83" s="4"/>
      <c r="X83" s="15"/>
      <c r="Y83" s="15"/>
    </row>
    <row r="84" spans="1:25" ht="15.75">
      <c r="A84" s="18" t="s">
        <v>1</v>
      </c>
      <c r="B84" s="6"/>
      <c r="C84" s="18"/>
      <c r="D84" s="18"/>
      <c r="E84" s="18"/>
      <c r="F84" s="18"/>
      <c r="G84" s="18"/>
      <c r="H84" s="18"/>
      <c r="I84" s="7"/>
      <c r="J84" s="17"/>
      <c r="K84" s="16"/>
      <c r="L84" s="14"/>
      <c r="M84" s="14"/>
      <c r="O84" s="13"/>
      <c r="P84" s="8"/>
      <c r="Q84" s="13"/>
      <c r="R84" s="6"/>
      <c r="S84" s="5"/>
      <c r="T84" s="15"/>
      <c r="U84" s="15"/>
      <c r="V84" s="4"/>
      <c r="W84" s="4"/>
      <c r="X84" s="15"/>
      <c r="Y84" s="15"/>
    </row>
    <row r="85" spans="1:23" ht="15.75">
      <c r="A85" s="11"/>
      <c r="B85" s="11"/>
      <c r="C85" s="11"/>
      <c r="D85" s="11"/>
      <c r="E85" s="11"/>
      <c r="F85" s="11"/>
      <c r="G85" s="11"/>
      <c r="H85" s="11"/>
      <c r="I85" s="13"/>
      <c r="K85" s="8"/>
      <c r="L85" s="14"/>
      <c r="M85" s="14"/>
      <c r="O85" s="13"/>
      <c r="P85" s="8">
        <f>H85-O85</f>
        <v>0</v>
      </c>
      <c r="Q85" s="13"/>
      <c r="R85" s="13"/>
      <c r="S85" s="8"/>
      <c r="V85" s="4"/>
      <c r="W85" s="4"/>
    </row>
    <row r="86" spans="1:25" ht="24.75" customHeight="1">
      <c r="A86" s="12" t="s">
        <v>0</v>
      </c>
      <c r="B86" s="11" t="e">
        <f>B5+B27+B31+B40+B51+B54+B62+#REF!+B66+B78+B80+B81</f>
        <v>#REF!</v>
      </c>
      <c r="C86" s="11" t="e">
        <f>C5+C27+C31+C40+C51+C54+C62+C66+C78+C80+C81+C64</f>
        <v>#REF!</v>
      </c>
      <c r="D86" s="11" t="e">
        <f>D5+D27+D31+D40+D51+D54+D62+D66+D78+D80+D81+D64</f>
        <v>#REF!</v>
      </c>
      <c r="E86" s="10">
        <f aca="true" t="shared" si="18" ref="E86:K86">E81+E80+E78+E66+E62+E54+E51+E40+E31+E27+E5+E64+E82</f>
        <v>956710.1000000002</v>
      </c>
      <c r="F86" s="10">
        <f t="shared" si="18"/>
        <v>265874.8</v>
      </c>
      <c r="G86" s="10">
        <f t="shared" si="18"/>
        <v>15952.3</v>
      </c>
      <c r="H86" s="10">
        <f t="shared" si="18"/>
        <v>14246.400000000001</v>
      </c>
      <c r="I86" s="10">
        <f t="shared" si="18"/>
        <v>888530.0000000001</v>
      </c>
      <c r="J86" s="10">
        <f t="shared" si="18"/>
        <v>0</v>
      </c>
      <c r="K86" s="10">
        <f t="shared" si="18"/>
        <v>263843.19999999995</v>
      </c>
      <c r="L86" s="9">
        <f>I86/E86*100</f>
        <v>92.87348382754608</v>
      </c>
      <c r="M86" s="9">
        <f>K86/F86*100</f>
        <v>99.23588094847648</v>
      </c>
      <c r="O86" s="7" t="e">
        <f>O5+O27+O31+O40+O51+O54+O62+#REF!+O66+O81+O80+O78</f>
        <v>#REF!</v>
      </c>
      <c r="P86" s="8" t="e">
        <f>H86-O86</f>
        <v>#REF!</v>
      </c>
      <c r="Q86" s="7" t="e">
        <f>Q5+Q27+Q31+Q40+Q51+Q54+Q62+#REF!+Q66+Q81+Q80+Q78</f>
        <v>#REF!</v>
      </c>
      <c r="R86" s="6" t="e">
        <f>R5+R27+R31+R40+R51+R54+R62+R64+R66+R78+R80+R81</f>
        <v>#REF!</v>
      </c>
      <c r="S86" s="5" t="e">
        <f>S5+S27+S31+S40+S51+S54+S62+S64+S66+S78+S80+S81+0.1</f>
        <v>#REF!</v>
      </c>
      <c r="T86" s="3"/>
      <c r="U86" s="3"/>
      <c r="V86" s="4"/>
      <c r="W86" s="4"/>
      <c r="X86" s="3"/>
      <c r="Y86" s="3"/>
    </row>
  </sheetData>
  <sheetProtection/>
  <mergeCells count="13">
    <mergeCell ref="A2:A4"/>
    <mergeCell ref="C2:D3"/>
    <mergeCell ref="G2:H3"/>
    <mergeCell ref="R2:R4"/>
    <mergeCell ref="S2:S4"/>
    <mergeCell ref="E2:F3"/>
    <mergeCell ref="A1:Q1"/>
    <mergeCell ref="O2:O4"/>
    <mergeCell ref="P2:P4"/>
    <mergeCell ref="Q2:Q4"/>
    <mergeCell ref="I2:K3"/>
    <mergeCell ref="B2:B4"/>
    <mergeCell ref="L2:M3"/>
  </mergeCells>
  <printOptions/>
  <pageMargins left="0.7874015748031497" right="0.3937007874015748" top="0.984251968503937" bottom="0.5905511811023623" header="0.984251968503937" footer="0.31496062992125984"/>
  <pageSetup fitToHeight="1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</dc:creator>
  <cp:keywords/>
  <dc:description/>
  <cp:lastModifiedBy>buh4</cp:lastModifiedBy>
  <dcterms:created xsi:type="dcterms:W3CDTF">2015-11-06T11:55:28Z</dcterms:created>
  <dcterms:modified xsi:type="dcterms:W3CDTF">2017-06-08T10:41:46Z</dcterms:modified>
  <cp:category/>
  <cp:version/>
  <cp:contentType/>
  <cp:contentStatus/>
</cp:coreProperties>
</file>