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Лист1" sheetId="1" r:id="rId1"/>
  </sheets>
  <definedNames>
    <definedName name="_xlnm._FilterDatabase" localSheetId="0" hidden="1">Лист1!$D$2:$D$45</definedName>
    <definedName name="бЮДЖЕТ_2005_НОВ.КЛ." localSheetId="0">Лист1!$D$1:$D$49</definedName>
    <definedName name="_xlnm.Print_Titles" localSheetId="0">Лист1!$A:$D,Лист1!$2:$3</definedName>
    <definedName name="_xlnm.Print_Area" localSheetId="0">Лист1!$A$1:$CH$50</definedName>
  </definedNames>
  <calcPr calcId="145621"/>
</workbook>
</file>

<file path=xl/calcChain.xml><?xml version="1.0" encoding="utf-8"?>
<calcChain xmlns="http://schemas.openxmlformats.org/spreadsheetml/2006/main">
  <c r="CF38" i="1" l="1"/>
  <c r="CH38" i="1"/>
  <c r="CH50" i="1" l="1"/>
  <c r="CH49" i="1"/>
  <c r="CH48" i="1"/>
  <c r="CH47" i="1"/>
  <c r="CH45" i="1"/>
  <c r="CH44" i="1"/>
  <c r="CH43" i="1"/>
  <c r="CH42" i="1"/>
  <c r="CH41" i="1"/>
  <c r="CH40" i="1"/>
  <c r="CH39" i="1"/>
  <c r="CH37" i="1"/>
  <c r="CH36" i="1"/>
  <c r="CH35" i="1"/>
  <c r="CH34" i="1"/>
  <c r="CH33" i="1"/>
  <c r="CH32" i="1"/>
  <c r="CH31" i="1"/>
  <c r="CH29" i="1"/>
  <c r="CH28" i="1"/>
  <c r="CH27" i="1"/>
  <c r="CH26" i="1"/>
  <c r="CH25" i="1"/>
  <c r="CH24" i="1"/>
  <c r="CH23" i="1"/>
  <c r="CH22" i="1"/>
  <c r="CH21" i="1"/>
  <c r="CH20" i="1"/>
  <c r="CH18" i="1"/>
  <c r="CH17" i="1"/>
  <c r="CH16" i="1"/>
  <c r="CH15" i="1"/>
  <c r="CH13" i="1"/>
  <c r="CH11" i="1"/>
  <c r="CH10" i="1"/>
  <c r="CH9" i="1"/>
  <c r="CH8" i="1"/>
  <c r="CH7" i="1"/>
  <c r="CH6" i="1"/>
  <c r="CH5" i="1"/>
  <c r="CH4" i="1"/>
  <c r="CD51" i="1" l="1"/>
  <c r="AU47" i="1" l="1"/>
  <c r="AT47" i="1"/>
  <c r="AS47" i="1"/>
  <c r="AR47" i="1"/>
  <c r="AQ47" i="1"/>
  <c r="AO47" i="1"/>
  <c r="AN47" i="1"/>
  <c r="AM47" i="1"/>
  <c r="AL47" i="1"/>
  <c r="AD47" i="1"/>
  <c r="AC47" i="1"/>
  <c r="AB47" i="1"/>
  <c r="AA47" i="1"/>
  <c r="W47" i="1"/>
  <c r="S47" i="1"/>
  <c r="O47" i="1"/>
  <c r="L47" i="1"/>
  <c r="I47" i="1"/>
  <c r="BU51" i="1"/>
  <c r="Y21" i="1"/>
  <c r="AP41" i="1"/>
  <c r="AI41" i="1"/>
  <c r="AM49" i="1"/>
  <c r="AM46" i="1"/>
  <c r="AM45" i="1"/>
  <c r="AM44" i="1"/>
  <c r="AM43" i="1"/>
  <c r="AM40" i="1"/>
  <c r="AM39" i="1"/>
  <c r="AM38" i="1"/>
  <c r="AM37" i="1"/>
  <c r="AM36" i="1"/>
  <c r="AM35" i="1"/>
  <c r="AM33" i="1"/>
  <c r="AM32" i="1"/>
  <c r="AM30" i="1"/>
  <c r="AM29" i="1"/>
  <c r="AM28" i="1"/>
  <c r="AM26" i="1"/>
  <c r="AM25" i="1"/>
  <c r="AM23" i="1"/>
  <c r="AM22" i="1"/>
  <c r="AM19" i="1"/>
  <c r="AM18" i="1"/>
  <c r="AM17" i="1"/>
  <c r="AM16" i="1"/>
  <c r="AM15" i="1"/>
  <c r="AM14" i="1"/>
  <c r="AM13" i="1"/>
  <c r="AM9" i="1"/>
  <c r="AM8" i="1"/>
  <c r="AM7" i="1"/>
  <c r="AP34" i="1"/>
  <c r="AP21" i="1"/>
  <c r="AP11" i="1"/>
  <c r="AP6" i="1"/>
  <c r="AU49" i="1"/>
  <c r="AU46" i="1"/>
  <c r="AU45" i="1"/>
  <c r="AU44" i="1"/>
  <c r="AU43" i="1"/>
  <c r="AU40" i="1"/>
  <c r="AU39" i="1"/>
  <c r="AU38" i="1"/>
  <c r="AU37" i="1"/>
  <c r="AU36" i="1"/>
  <c r="AU35" i="1"/>
  <c r="AU33" i="1"/>
  <c r="AU32" i="1"/>
  <c r="AU30" i="1"/>
  <c r="AU29" i="1"/>
  <c r="AU28" i="1"/>
  <c r="AU26" i="1"/>
  <c r="AU25" i="1"/>
  <c r="AU23" i="1"/>
  <c r="AU22" i="1"/>
  <c r="AU19" i="1"/>
  <c r="AU18" i="1"/>
  <c r="AU17" i="1"/>
  <c r="AU16" i="1"/>
  <c r="AU15" i="1"/>
  <c r="AU14" i="1"/>
  <c r="AU13" i="1"/>
  <c r="AU9" i="1"/>
  <c r="AU8" i="1"/>
  <c r="AU7" i="1"/>
  <c r="AO49" i="1"/>
  <c r="AO46" i="1"/>
  <c r="AO45" i="1"/>
  <c r="AO44" i="1"/>
  <c r="AO43" i="1"/>
  <c r="AO40" i="1"/>
  <c r="AO39" i="1"/>
  <c r="AO38" i="1"/>
  <c r="AO37" i="1"/>
  <c r="AO36" i="1"/>
  <c r="AO35" i="1"/>
  <c r="AO33" i="1"/>
  <c r="AO32" i="1"/>
  <c r="AO30" i="1"/>
  <c r="AO29" i="1"/>
  <c r="AO28" i="1"/>
  <c r="AO26" i="1"/>
  <c r="AO25" i="1"/>
  <c r="AO19" i="1"/>
  <c r="AO18" i="1"/>
  <c r="AO17" i="1"/>
  <c r="AO16" i="1"/>
  <c r="AO15" i="1"/>
  <c r="AO14" i="1"/>
  <c r="AO13" i="1"/>
  <c r="AO9" i="1"/>
  <c r="AO8" i="1"/>
  <c r="AO7" i="1"/>
  <c r="AN49" i="1"/>
  <c r="AN46" i="1"/>
  <c r="AN45" i="1"/>
  <c r="AN44" i="1"/>
  <c r="AN43" i="1"/>
  <c r="AN39" i="1"/>
  <c r="AN38" i="1"/>
  <c r="AN37" i="1"/>
  <c r="AN36" i="1"/>
  <c r="AN35" i="1"/>
  <c r="AN32" i="1"/>
  <c r="AN30" i="1"/>
  <c r="AN29" i="1"/>
  <c r="AN28" i="1"/>
  <c r="AN26" i="1"/>
  <c r="AN25" i="1"/>
  <c r="AN19" i="1"/>
  <c r="AN18" i="1"/>
  <c r="AN17" i="1"/>
  <c r="AN16" i="1"/>
  <c r="AN15" i="1"/>
  <c r="AN14" i="1"/>
  <c r="AN13" i="1"/>
  <c r="AN9" i="1"/>
  <c r="AN8" i="1"/>
  <c r="AN7" i="1"/>
  <c r="X41" i="1"/>
  <c r="X34" i="1"/>
  <c r="X21" i="1"/>
  <c r="X11" i="1"/>
  <c r="X6" i="1"/>
  <c r="AD49" i="1"/>
  <c r="AD46" i="1"/>
  <c r="AD45" i="1"/>
  <c r="AD44" i="1"/>
  <c r="AD43" i="1"/>
  <c r="AD39" i="1"/>
  <c r="AD38" i="1"/>
  <c r="AD37" i="1"/>
  <c r="AD36" i="1"/>
  <c r="AD35" i="1"/>
  <c r="AD32" i="1"/>
  <c r="AD30" i="1"/>
  <c r="AD29" i="1"/>
  <c r="AD28" i="1"/>
  <c r="AD26" i="1"/>
  <c r="AD25" i="1"/>
  <c r="AD23" i="1"/>
  <c r="AD22" i="1"/>
  <c r="AD19" i="1"/>
  <c r="AD18" i="1"/>
  <c r="AD17" i="1"/>
  <c r="AD16" i="1"/>
  <c r="AD15" i="1"/>
  <c r="AD14" i="1"/>
  <c r="AD13" i="1"/>
  <c r="AD9" i="1"/>
  <c r="AD8" i="1"/>
  <c r="AD7" i="1"/>
  <c r="Y41" i="1"/>
  <c r="V41" i="1"/>
  <c r="V34" i="1"/>
  <c r="V21" i="1"/>
  <c r="V6" i="1"/>
  <c r="V11" i="1"/>
  <c r="U11" i="1"/>
  <c r="U5" i="1" s="1"/>
  <c r="Y6" i="1"/>
  <c r="AN6" i="1" s="1"/>
  <c r="W49" i="1"/>
  <c r="W46" i="1"/>
  <c r="W45" i="1"/>
  <c r="W44" i="1"/>
  <c r="W43" i="1"/>
  <c r="W40" i="1"/>
  <c r="W39" i="1"/>
  <c r="W38" i="1"/>
  <c r="W37" i="1"/>
  <c r="W36" i="1"/>
  <c r="W35" i="1"/>
  <c r="W33" i="1"/>
  <c r="W32" i="1"/>
  <c r="W31" i="1"/>
  <c r="W30" i="1"/>
  <c r="W29" i="1"/>
  <c r="W28" i="1"/>
  <c r="W26" i="1"/>
  <c r="W25" i="1"/>
  <c r="W23" i="1"/>
  <c r="W22" i="1"/>
  <c r="W19" i="1"/>
  <c r="W18" i="1"/>
  <c r="W17" i="1"/>
  <c r="W16" i="1"/>
  <c r="W15" i="1"/>
  <c r="W14" i="1"/>
  <c r="W13" i="1"/>
  <c r="W9" i="1"/>
  <c r="W8" i="1"/>
  <c r="W7" i="1"/>
  <c r="AJ6" i="1"/>
  <c r="AJ11" i="1"/>
  <c r="AJ21" i="1"/>
  <c r="AJ34" i="1"/>
  <c r="AJ41" i="1"/>
  <c r="AI6" i="1"/>
  <c r="AR6" i="1" s="1"/>
  <c r="AI11" i="1"/>
  <c r="AI21" i="1"/>
  <c r="AI34" i="1"/>
  <c r="Z6" i="1"/>
  <c r="Z11" i="1"/>
  <c r="Z21" i="1"/>
  <c r="Z34" i="1"/>
  <c r="Y31" i="1"/>
  <c r="AD31" i="1" s="1"/>
  <c r="Y34" i="1"/>
  <c r="Z41" i="1"/>
  <c r="Y11" i="1"/>
  <c r="AA49" i="1"/>
  <c r="AA46" i="1"/>
  <c r="AA45" i="1"/>
  <c r="AA44" i="1"/>
  <c r="AA43" i="1"/>
  <c r="AA40" i="1"/>
  <c r="AA38" i="1"/>
  <c r="AA37" i="1"/>
  <c r="AA36" i="1"/>
  <c r="AA35" i="1"/>
  <c r="AA33" i="1"/>
  <c r="AA32" i="1"/>
  <c r="AA30" i="1"/>
  <c r="AA29" i="1"/>
  <c r="AA28" i="1"/>
  <c r="AA26" i="1"/>
  <c r="AA25" i="1"/>
  <c r="AA22" i="1"/>
  <c r="AA19" i="1"/>
  <c r="AA18" i="1"/>
  <c r="AA17" i="1"/>
  <c r="AA16" i="1"/>
  <c r="AA14" i="1"/>
  <c r="AA13" i="1"/>
  <c r="AA9" i="1"/>
  <c r="AA8" i="1"/>
  <c r="AA7" i="1"/>
  <c r="U21" i="1"/>
  <c r="U34" i="1"/>
  <c r="W34" i="1" s="1"/>
  <c r="U41" i="1"/>
  <c r="N6" i="1"/>
  <c r="N21" i="1"/>
  <c r="N20" i="1" s="1"/>
  <c r="N45" i="1"/>
  <c r="N41" i="1" s="1"/>
  <c r="H49" i="1"/>
  <c r="N49" i="1" s="1"/>
  <c r="AT46" i="1"/>
  <c r="AT44" i="1"/>
  <c r="AT43" i="1"/>
  <c r="AT40" i="1"/>
  <c r="AT39" i="1"/>
  <c r="AT38" i="1"/>
  <c r="AT37" i="1"/>
  <c r="AT36" i="1"/>
  <c r="AT35" i="1"/>
  <c r="AT33" i="1"/>
  <c r="AT32" i="1"/>
  <c r="AT31" i="1"/>
  <c r="AT30" i="1"/>
  <c r="AT29" i="1"/>
  <c r="AT28" i="1"/>
  <c r="AT26" i="1"/>
  <c r="AT25" i="1"/>
  <c r="AT23" i="1"/>
  <c r="AT22" i="1"/>
  <c r="AT19" i="1"/>
  <c r="AT18" i="1"/>
  <c r="AT17" i="1"/>
  <c r="AT16" i="1"/>
  <c r="AT15" i="1"/>
  <c r="AT14" i="1"/>
  <c r="AT13" i="1"/>
  <c r="AT9" i="1"/>
  <c r="AT8" i="1"/>
  <c r="AT7" i="1"/>
  <c r="AR49" i="1"/>
  <c r="AR46" i="1"/>
  <c r="AR45" i="1"/>
  <c r="AR44" i="1"/>
  <c r="AR43" i="1"/>
  <c r="AQ46" i="1"/>
  <c r="AQ45" i="1"/>
  <c r="AQ44" i="1"/>
  <c r="AQ43" i="1"/>
  <c r="AK41" i="1"/>
  <c r="AE6" i="1"/>
  <c r="AE11" i="1"/>
  <c r="AE21" i="1"/>
  <c r="AK21" i="1"/>
  <c r="AE34" i="1"/>
  <c r="AE41" i="1"/>
  <c r="AK34" i="1"/>
  <c r="AR38" i="1"/>
  <c r="AR37" i="1"/>
  <c r="AR36" i="1"/>
  <c r="AR35" i="1"/>
  <c r="AR33" i="1"/>
  <c r="AR32" i="1"/>
  <c r="AR31" i="1"/>
  <c r="AR30" i="1"/>
  <c r="AR29" i="1"/>
  <c r="AR28" i="1"/>
  <c r="AR26" i="1"/>
  <c r="AR25" i="1"/>
  <c r="AR23" i="1"/>
  <c r="AR22" i="1"/>
  <c r="AR19" i="1"/>
  <c r="AR18" i="1"/>
  <c r="AR17" i="1"/>
  <c r="AR16" i="1"/>
  <c r="AR15" i="1"/>
  <c r="AR14" i="1"/>
  <c r="AR13" i="1"/>
  <c r="AR9" i="1"/>
  <c r="AR8" i="1"/>
  <c r="AR7" i="1"/>
  <c r="J6" i="1"/>
  <c r="J11" i="1"/>
  <c r="J23" i="1"/>
  <c r="K23" i="1" s="1"/>
  <c r="K21" i="1" s="1"/>
  <c r="J31" i="1"/>
  <c r="AS31" i="1" s="1"/>
  <c r="J34" i="1"/>
  <c r="J41" i="1"/>
  <c r="F41" i="1"/>
  <c r="AS49" i="1"/>
  <c r="AS46" i="1"/>
  <c r="AS45" i="1"/>
  <c r="AS44" i="1"/>
  <c r="AS43" i="1"/>
  <c r="AS40" i="1"/>
  <c r="AS39" i="1"/>
  <c r="AS38" i="1"/>
  <c r="AS37" i="1"/>
  <c r="AS36" i="1"/>
  <c r="AS35" i="1"/>
  <c r="AS33" i="1"/>
  <c r="AS32" i="1"/>
  <c r="AS30" i="1"/>
  <c r="AS29" i="1"/>
  <c r="AS28" i="1"/>
  <c r="AS26" i="1"/>
  <c r="AS25" i="1"/>
  <c r="J22" i="1"/>
  <c r="AS19" i="1"/>
  <c r="AS18" i="1"/>
  <c r="J17" i="1"/>
  <c r="AS16" i="1"/>
  <c r="AS15" i="1"/>
  <c r="AS14" i="1"/>
  <c r="AS13" i="1"/>
  <c r="AK11" i="1"/>
  <c r="AS9" i="1"/>
  <c r="AS8" i="1"/>
  <c r="AS7" i="1"/>
  <c r="AQ40" i="1"/>
  <c r="AQ39" i="1"/>
  <c r="AQ38" i="1"/>
  <c r="AQ37" i="1"/>
  <c r="AQ36" i="1"/>
  <c r="AQ35" i="1"/>
  <c r="AQ33" i="1"/>
  <c r="AQ32" i="1"/>
  <c r="AQ31" i="1"/>
  <c r="AQ30" i="1"/>
  <c r="AQ29" i="1"/>
  <c r="AQ28" i="1"/>
  <c r="AQ26" i="1"/>
  <c r="AQ25" i="1"/>
  <c r="AQ23" i="1"/>
  <c r="AQ22" i="1"/>
  <c r="AQ19" i="1"/>
  <c r="AQ18" i="1"/>
  <c r="AQ17" i="1"/>
  <c r="AQ16" i="1"/>
  <c r="AQ15" i="1"/>
  <c r="AQ14" i="1"/>
  <c r="AQ13" i="1"/>
  <c r="AQ9" i="1"/>
  <c r="AQ8" i="1"/>
  <c r="AQ7" i="1"/>
  <c r="F6" i="1"/>
  <c r="F11" i="1"/>
  <c r="F21" i="1"/>
  <c r="F31" i="1"/>
  <c r="F34" i="1"/>
  <c r="L49" i="1"/>
  <c r="L46" i="1"/>
  <c r="L45" i="1"/>
  <c r="L44" i="1"/>
  <c r="L43" i="1"/>
  <c r="L40" i="1"/>
  <c r="L39" i="1"/>
  <c r="L38" i="1"/>
  <c r="L37" i="1"/>
  <c r="L36" i="1"/>
  <c r="L35" i="1"/>
  <c r="L33" i="1"/>
  <c r="L32" i="1"/>
  <c r="L30" i="1"/>
  <c r="L29" i="1"/>
  <c r="L28" i="1"/>
  <c r="L26" i="1"/>
  <c r="L25" i="1"/>
  <c r="L19" i="1"/>
  <c r="L18" i="1"/>
  <c r="L16" i="1"/>
  <c r="L15" i="1"/>
  <c r="L14" i="1"/>
  <c r="L13" i="1"/>
  <c r="L9" i="1"/>
  <c r="L8" i="1"/>
  <c r="E6" i="1"/>
  <c r="E11" i="1"/>
  <c r="E21" i="1"/>
  <c r="E31" i="1"/>
  <c r="E34" i="1"/>
  <c r="E41" i="1"/>
  <c r="AL46" i="1"/>
  <c r="AL44" i="1"/>
  <c r="AL43" i="1"/>
  <c r="AL40" i="1"/>
  <c r="AL39" i="1"/>
  <c r="AL38" i="1"/>
  <c r="AL37" i="1"/>
  <c r="AL36" i="1"/>
  <c r="AL35" i="1"/>
  <c r="AL33" i="1"/>
  <c r="AL32" i="1"/>
  <c r="AL31" i="1"/>
  <c r="AL30" i="1"/>
  <c r="AL29" i="1"/>
  <c r="AL28" i="1"/>
  <c r="AL26" i="1"/>
  <c r="AL25" i="1"/>
  <c r="AL23" i="1"/>
  <c r="AL19" i="1"/>
  <c r="AL18" i="1"/>
  <c r="AL17" i="1"/>
  <c r="AL16" i="1"/>
  <c r="AL15" i="1"/>
  <c r="AL14" i="1"/>
  <c r="AL13" i="1"/>
  <c r="AL9" i="1"/>
  <c r="M21" i="1"/>
  <c r="M31" i="1"/>
  <c r="S31" i="1" s="1"/>
  <c r="M34" i="1"/>
  <c r="S34" i="1" s="1"/>
  <c r="M6" i="1"/>
  <c r="AG6" i="1" s="1"/>
  <c r="M11" i="1"/>
  <c r="M41" i="1"/>
  <c r="AC49" i="1"/>
  <c r="AC46" i="1"/>
  <c r="AC45" i="1"/>
  <c r="AC44" i="1"/>
  <c r="AC43" i="1"/>
  <c r="AC40" i="1"/>
  <c r="AC39" i="1"/>
  <c r="AC38" i="1"/>
  <c r="AC37" i="1"/>
  <c r="AC36" i="1"/>
  <c r="AC35" i="1"/>
  <c r="AC32" i="1"/>
  <c r="AC30" i="1"/>
  <c r="AC29" i="1"/>
  <c r="AC28" i="1"/>
  <c r="AC26" i="1"/>
  <c r="AC25" i="1"/>
  <c r="AC19" i="1"/>
  <c r="AC18" i="1"/>
  <c r="AC17" i="1"/>
  <c r="AC16" i="1"/>
  <c r="AC13" i="1"/>
  <c r="AC9" i="1"/>
  <c r="AH11" i="1"/>
  <c r="AH5" i="1" s="1"/>
  <c r="AH20" i="1"/>
  <c r="AB46" i="1"/>
  <c r="AB44" i="1"/>
  <c r="AB43" i="1"/>
  <c r="AH34" i="1"/>
  <c r="AH21" i="1"/>
  <c r="AB38" i="1"/>
  <c r="AB37" i="1"/>
  <c r="AB36" i="1"/>
  <c r="AB35" i="1"/>
  <c r="AB32" i="1"/>
  <c r="AB28" i="1"/>
  <c r="AB26" i="1"/>
  <c r="AB25" i="1"/>
  <c r="AB18" i="1"/>
  <c r="AB17" i="1"/>
  <c r="AB16" i="1"/>
  <c r="AB15" i="1"/>
  <c r="AB13" i="1"/>
  <c r="AB9" i="1"/>
  <c r="AG38" i="1"/>
  <c r="AG37" i="1"/>
  <c r="AG36" i="1"/>
  <c r="AG35" i="1"/>
  <c r="AG33" i="1"/>
  <c r="AG32" i="1"/>
  <c r="AG30" i="1"/>
  <c r="AG29" i="1"/>
  <c r="AG28" i="1"/>
  <c r="AG26" i="1"/>
  <c r="AG25" i="1"/>
  <c r="AG19" i="1"/>
  <c r="AG18" i="1"/>
  <c r="AG17" i="1"/>
  <c r="AG16" i="1"/>
  <c r="AG15" i="1"/>
  <c r="AG14" i="1"/>
  <c r="AG13" i="1"/>
  <c r="AG9" i="1"/>
  <c r="AF21" i="1"/>
  <c r="S25" i="1"/>
  <c r="S26" i="1"/>
  <c r="S28" i="1"/>
  <c r="S30" i="1"/>
  <c r="S29" i="1"/>
  <c r="R21" i="1"/>
  <c r="Q21" i="1"/>
  <c r="Q31" i="1"/>
  <c r="Q34" i="1"/>
  <c r="O39" i="1"/>
  <c r="P39" i="1" s="1"/>
  <c r="Q39" i="1" s="1"/>
  <c r="P21" i="1"/>
  <c r="O25" i="1"/>
  <c r="O26" i="1"/>
  <c r="O28" i="1"/>
  <c r="O30" i="1"/>
  <c r="O29" i="1"/>
  <c r="AF11" i="1"/>
  <c r="AF5" i="1" s="1"/>
  <c r="AF4" i="1" s="1"/>
  <c r="S46" i="1"/>
  <c r="S44" i="1"/>
  <c r="S43" i="1"/>
  <c r="S40" i="1"/>
  <c r="S39" i="1"/>
  <c r="S38" i="1"/>
  <c r="S37" i="1"/>
  <c r="S36" i="1"/>
  <c r="S35" i="1"/>
  <c r="S33" i="1"/>
  <c r="S32" i="1"/>
  <c r="S18" i="1"/>
  <c r="S17" i="1"/>
  <c r="S16" i="1"/>
  <c r="S15" i="1"/>
  <c r="S14" i="1"/>
  <c r="S13" i="1"/>
  <c r="S9" i="1"/>
  <c r="H6" i="1"/>
  <c r="H5" i="1" s="1"/>
  <c r="H21" i="1"/>
  <c r="H31" i="1"/>
  <c r="O31" i="1" s="1"/>
  <c r="H34" i="1"/>
  <c r="O34" i="1" s="1"/>
  <c r="H41" i="1"/>
  <c r="T17" i="1"/>
  <c r="O40" i="1"/>
  <c r="O38" i="1"/>
  <c r="O37" i="1"/>
  <c r="O36" i="1"/>
  <c r="O35" i="1"/>
  <c r="O33" i="1"/>
  <c r="O32" i="1"/>
  <c r="O19" i="1"/>
  <c r="O18" i="1"/>
  <c r="O17" i="1"/>
  <c r="P17" i="1" s="1"/>
  <c r="Q17" i="1" s="1"/>
  <c r="O16" i="1"/>
  <c r="O15" i="1"/>
  <c r="O14" i="1"/>
  <c r="O13" i="1"/>
  <c r="O11" i="1"/>
  <c r="O9" i="1"/>
  <c r="O46" i="1"/>
  <c r="O44" i="1"/>
  <c r="O43" i="1"/>
  <c r="P6" i="1"/>
  <c r="P11" i="1"/>
  <c r="P31" i="1"/>
  <c r="P34" i="1"/>
  <c r="R31" i="1"/>
  <c r="R34" i="1"/>
  <c r="R6" i="1"/>
  <c r="R11" i="1"/>
  <c r="R5" i="1" s="1"/>
  <c r="Q6" i="1"/>
  <c r="Q11" i="1"/>
  <c r="K6" i="1"/>
  <c r="K11" i="1"/>
  <c r="K31" i="1"/>
  <c r="K34" i="1"/>
  <c r="K41" i="1"/>
  <c r="G6" i="1"/>
  <c r="G11" i="1"/>
  <c r="G21" i="1"/>
  <c r="G31" i="1"/>
  <c r="G34" i="1"/>
  <c r="G41" i="1"/>
  <c r="I11" i="1"/>
  <c r="I21" i="1"/>
  <c r="I31" i="1"/>
  <c r="I34" i="1"/>
  <c r="I46" i="1"/>
  <c r="I45" i="1"/>
  <c r="I44" i="1"/>
  <c r="I41" i="1" s="1"/>
  <c r="I43" i="1"/>
  <c r="I6" i="1"/>
  <c r="I5" i="1" s="1"/>
  <c r="AS22" i="1"/>
  <c r="AB11" i="1"/>
  <c r="AO6" i="1"/>
  <c r="BM51" i="1"/>
  <c r="BS51" i="1"/>
  <c r="BL51" i="1"/>
  <c r="BP51" i="1"/>
  <c r="BV51" i="1"/>
  <c r="BO51" i="1"/>
  <c r="BI51" i="1"/>
  <c r="BG51" i="1"/>
  <c r="AX51" i="1"/>
  <c r="BF51" i="1"/>
  <c r="AW51" i="1"/>
  <c r="BN51" i="1"/>
  <c r="BC51" i="1"/>
  <c r="BH51" i="1"/>
  <c r="AZ51" i="1"/>
  <c r="BB51" i="1"/>
  <c r="BJ51" i="1"/>
  <c r="BQ51" i="1"/>
  <c r="BD51" i="1"/>
  <c r="BE51" i="1"/>
  <c r="AY51" i="1"/>
  <c r="BK51" i="1"/>
  <c r="BW51" i="1"/>
  <c r="AV51" i="1"/>
  <c r="BA51" i="1"/>
  <c r="Y5" i="1"/>
  <c r="J21" i="1"/>
  <c r="L23" i="1"/>
  <c r="AT34" i="1"/>
  <c r="AR11" i="1"/>
  <c r="AT11" i="1"/>
  <c r="AU11" i="1"/>
  <c r="AL11" i="1"/>
  <c r="AQ6" i="1"/>
  <c r="X5" i="1"/>
  <c r="W21" i="1"/>
  <c r="S6" i="1"/>
  <c r="AD11" i="1"/>
  <c r="W41" i="1"/>
  <c r="AM6" i="1"/>
  <c r="AE20" i="1"/>
  <c r="AB34" i="1"/>
  <c r="AR34" i="1"/>
  <c r="AO11" i="1"/>
  <c r="AL21" i="1"/>
  <c r="AC11" i="1"/>
  <c r="AG21" i="1"/>
  <c r="S11" i="1"/>
  <c r="E20" i="1"/>
  <c r="AI5" i="1"/>
  <c r="AS6" i="1"/>
  <c r="W6" i="1"/>
  <c r="AG31" i="1"/>
  <c r="M20" i="1"/>
  <c r="S20" i="1" s="1"/>
  <c r="L41" i="1"/>
  <c r="F20" i="1"/>
  <c r="AJ20" i="1"/>
  <c r="M5" i="1"/>
  <c r="F5" i="1"/>
  <c r="AL34" i="1"/>
  <c r="AA34" i="1"/>
  <c r="AQ21" i="1"/>
  <c r="AS34" i="1"/>
  <c r="AA41" i="1"/>
  <c r="L31" i="1"/>
  <c r="AL49" i="1"/>
  <c r="AB49" i="1"/>
  <c r="AT49" i="1"/>
  <c r="S49" i="1"/>
  <c r="O49" i="1"/>
  <c r="AE49" i="1" s="1"/>
  <c r="AQ49" i="1" s="1"/>
  <c r="K5" i="1" l="1"/>
  <c r="E5" i="1"/>
  <c r="Z20" i="1"/>
  <c r="AI20" i="1"/>
  <c r="G5" i="1"/>
  <c r="L11" i="1"/>
  <c r="AA6" i="1"/>
  <c r="AM41" i="1"/>
  <c r="AQ34" i="1"/>
  <c r="AA11" i="1"/>
  <c r="AQ41" i="1"/>
  <c r="AN5" i="1"/>
  <c r="G20" i="1"/>
  <c r="P5" i="1"/>
  <c r="I20" i="1"/>
  <c r="I4" i="1" s="1"/>
  <c r="P20" i="1"/>
  <c r="AQ11" i="1"/>
  <c r="AJ5" i="1"/>
  <c r="V5" i="1"/>
  <c r="BT51" i="1"/>
  <c r="AK20" i="1"/>
  <c r="AS41" i="1"/>
  <c r="AM34" i="1"/>
  <c r="AR41" i="1"/>
  <c r="O21" i="1"/>
  <c r="F4" i="1"/>
  <c r="AN21" i="1"/>
  <c r="AG20" i="1"/>
  <c r="H20" i="1"/>
  <c r="H4" i="1" s="1"/>
  <c r="L6" i="1"/>
  <c r="V20" i="1"/>
  <c r="V4" i="1" s="1"/>
  <c r="M4" i="1"/>
  <c r="E4" i="1"/>
  <c r="K20" i="1"/>
  <c r="K4" i="1" s="1"/>
  <c r="O20" i="1"/>
  <c r="O41" i="1"/>
  <c r="AL41" i="1"/>
  <c r="S41" i="1"/>
  <c r="AJ4" i="1"/>
  <c r="J5" i="1"/>
  <c r="L5" i="1" s="1"/>
  <c r="X20" i="1"/>
  <c r="X4" i="1" s="1"/>
  <c r="Z5" i="1"/>
  <c r="U20" i="1"/>
  <c r="W20" i="1" s="1"/>
  <c r="AN41" i="1"/>
  <c r="AG11" i="1"/>
  <c r="AM31" i="1"/>
  <c r="AG34" i="1"/>
  <c r="AD6" i="1"/>
  <c r="AS23" i="1"/>
  <c r="R17" i="1"/>
  <c r="S21" i="1"/>
  <c r="AH4" i="1"/>
  <c r="L34" i="1"/>
  <c r="Q20" i="1"/>
  <c r="R39" i="1"/>
  <c r="R20" i="1" s="1"/>
  <c r="R4" i="1" s="1"/>
  <c r="AL20" i="1"/>
  <c r="AQ20" i="1"/>
  <c r="AD5" i="1"/>
  <c r="K17" i="1"/>
  <c r="AS17" i="1"/>
  <c r="AL45" i="1"/>
  <c r="O45" i="1"/>
  <c r="AB45" i="1"/>
  <c r="N5" i="1"/>
  <c r="O6" i="1"/>
  <c r="AL6" i="1"/>
  <c r="AB6" i="1"/>
  <c r="AN31" i="1"/>
  <c r="AB31" i="1"/>
  <c r="AO31" i="1"/>
  <c r="AA31" i="1"/>
  <c r="AC41" i="1"/>
  <c r="AB41" i="1"/>
  <c r="AD41" i="1"/>
  <c r="AN11" i="1"/>
  <c r="AM11" i="1"/>
  <c r="AT6" i="1"/>
  <c r="AU6" i="1"/>
  <c r="AU21" i="1"/>
  <c r="AR21" i="1"/>
  <c r="AT21" i="1"/>
  <c r="AB21" i="1"/>
  <c r="AM21" i="1"/>
  <c r="AO21" i="1"/>
  <c r="AA21" i="1"/>
  <c r="Y20" i="1"/>
  <c r="AM5" i="1"/>
  <c r="AT41" i="1"/>
  <c r="AP5" i="1"/>
  <c r="L17" i="1"/>
  <c r="AC31" i="1"/>
  <c r="AU41" i="1"/>
  <c r="AU31" i="1"/>
  <c r="S45" i="1"/>
  <c r="AO41" i="1"/>
  <c r="AO5" i="1"/>
  <c r="AT45" i="1"/>
  <c r="AD34" i="1"/>
  <c r="AP20" i="1"/>
  <c r="AT20" i="1" s="1"/>
  <c r="W11" i="1"/>
  <c r="AC6" i="1"/>
  <c r="AE5" i="1"/>
  <c r="AD21" i="1"/>
  <c r="AC21" i="1"/>
  <c r="AS11" i="1"/>
  <c r="AK5" i="1"/>
  <c r="K22" i="1"/>
  <c r="L22" i="1"/>
  <c r="AN34" i="1"/>
  <c r="AC34" i="1"/>
  <c r="AO34" i="1"/>
  <c r="AU34" i="1"/>
  <c r="Q5" i="1"/>
  <c r="L21" i="1"/>
  <c r="J20" i="1"/>
  <c r="AS21" i="1"/>
  <c r="U4" i="1"/>
  <c r="W5" i="1"/>
  <c r="AC5" i="1"/>
  <c r="AI4" i="1"/>
  <c r="G4" i="1" l="1"/>
  <c r="W4" i="1"/>
  <c r="P4" i="1"/>
  <c r="Q4" i="1"/>
  <c r="Z4" i="1"/>
  <c r="AA5" i="1"/>
  <c r="AR20" i="1"/>
  <c r="AQ5" i="1"/>
  <c r="AE4" i="1"/>
  <c r="AA20" i="1"/>
  <c r="AU20" i="1"/>
  <c r="AD20" i="1"/>
  <c r="AN20" i="1"/>
  <c r="AO20" i="1"/>
  <c r="AC20" i="1"/>
  <c r="Y4" i="1"/>
  <c r="AB20" i="1"/>
  <c r="AM20" i="1"/>
  <c r="O5" i="1"/>
  <c r="N4" i="1"/>
  <c r="T5" i="1" s="1"/>
  <c r="AB5" i="1"/>
  <c r="AG5" i="1"/>
  <c r="S5" i="1"/>
  <c r="AL5" i="1"/>
  <c r="AS5" i="1"/>
  <c r="AP4" i="1"/>
  <c r="AT5" i="1"/>
  <c r="AU5" i="1"/>
  <c r="AR5" i="1"/>
  <c r="L20" i="1"/>
  <c r="J4" i="1"/>
  <c r="AS20" i="1"/>
  <c r="AT4" i="1" l="1"/>
  <c r="AQ4" i="1"/>
  <c r="AG4" i="1"/>
  <c r="T9" i="1"/>
  <c r="T16" i="1"/>
  <c r="T29" i="1"/>
  <c r="T38" i="1"/>
  <c r="T35" i="1"/>
  <c r="T36" i="1"/>
  <c r="AL4" i="1"/>
  <c r="T11" i="1"/>
  <c r="T34" i="1"/>
  <c r="T31" i="1"/>
  <c r="T28" i="1"/>
  <c r="T4" i="1"/>
  <c r="T30" i="1"/>
  <c r="T18" i="1"/>
  <c r="T25" i="1"/>
  <c r="T20" i="1"/>
  <c r="T33" i="1"/>
  <c r="T19" i="1"/>
  <c r="T14" i="1"/>
  <c r="T15" i="1"/>
  <c r="T13" i="1"/>
  <c r="T26" i="1"/>
  <c r="T37" i="1"/>
  <c r="T32" i="1"/>
  <c r="O4" i="1"/>
  <c r="S4" i="1"/>
  <c r="T6" i="1"/>
  <c r="AN4" i="1"/>
  <c r="AB4" i="1"/>
  <c r="AU4" i="1"/>
  <c r="AM4" i="1"/>
  <c r="AD4" i="1"/>
  <c r="AC4" i="1"/>
  <c r="AO4" i="1"/>
  <c r="AA4" i="1"/>
  <c r="AR4" i="1"/>
  <c r="L4" i="1"/>
  <c r="AS4" i="1"/>
  <c r="T21" i="1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<sst xmlns="http://schemas.openxmlformats.org/spreadsheetml/2006/main" count="245" uniqueCount="175">
  <si>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</si>
  <si>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</si>
  <si>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</si>
  <si>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</si>
  <si>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</si>
  <si>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</si>
  <si>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</si>
  <si>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</si>
  <si>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</si>
  <si>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</si>
  <si>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</si>
  <si>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</si>
  <si>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</si>
  <si>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</si>
  <si>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</si>
  <si>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</si>
  <si>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</si>
  <si>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</si>
  <si>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</si>
  <si>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</si>
  <si>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</si>
  <si>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</si>
  <si>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</si>
  <si>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</si>
  <si>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</si>
  <si>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</si>
  <si>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</si>
  <si>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</si>
  <si>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</si>
  <si>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</si>
  <si>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</si>
  <si>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</si>
  <si>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0000</t>
  </si>
  <si>
    <t>000</t>
  </si>
  <si>
    <t>1 01 00000 00</t>
  </si>
  <si>
    <t>110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</si>
  <si>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</si>
  <si>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</si>
  <si>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</si>
  <si>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</si>
  <si>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</si>
  <si>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</si>
  <si>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</si>
  <si>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120</t>
  </si>
  <si>
    <t>1 11 05025 05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</si>
  <si>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</si>
  <si>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</si>
  <si>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</si>
  <si>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</si>
  <si>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</si>
  <si>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</si>
  <si>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</si>
  <si>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</si>
  <si>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</si>
  <si>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</si>
  <si>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</si>
  <si>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</si>
  <si>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</si>
  <si>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</si>
  <si>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</si>
  <si>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1 01 01000 01</t>
  </si>
  <si>
    <t>1 06 04012 00</t>
  </si>
  <si>
    <t>Транспортный налог с организаций</t>
  </si>
  <si>
    <t>1 06 04011 00</t>
  </si>
  <si>
    <t>Исполнено за 2009 год</t>
  </si>
  <si>
    <t>Единый налог ,взимаемый в связи с применением упрощенной системы налогообложения по патенту</t>
  </si>
  <si>
    <t xml:space="preserve">Первоначальный бюджет на 2010 год </t>
  </si>
  <si>
    <t xml:space="preserve">Уточненный бюджет на 2010 год </t>
  </si>
  <si>
    <t xml:space="preserve"> ( I )         Уточнение 2010 года </t>
  </si>
  <si>
    <t>Прочие доходы от оказания услуг получателями средств</t>
  </si>
  <si>
    <t>1 13 00000 00</t>
  </si>
  <si>
    <t>Ожидаемая оценка на 2010 год ДФ</t>
  </si>
  <si>
    <t>Ожидаемая оценка на 2010 год УФ (по месяцам)</t>
  </si>
  <si>
    <r>
      <t xml:space="preserve">Отклоненение от уточненного плана    </t>
    </r>
    <r>
      <rPr>
        <b/>
        <sz val="8"/>
        <rFont val="Arial Cyr"/>
        <charset val="204"/>
      </rPr>
      <t>(гр.7-гр.4)</t>
    </r>
  </si>
  <si>
    <t>Процент роста по сравнению с 2010 годом</t>
  </si>
  <si>
    <t>Доля доходного источника в сумме собственных доходов</t>
  </si>
  <si>
    <t>Задание  Департамента финансов по дополнит. Доходам</t>
  </si>
  <si>
    <t>Темп роста  Оценки ДФ 2011 года к 2010 году</t>
  </si>
  <si>
    <t>Отклонения от первоначального плана</t>
  </si>
  <si>
    <t>Исполнено за  4 месяца 2010 года</t>
  </si>
  <si>
    <t>Исполнено за 2010 год</t>
  </si>
  <si>
    <t>Рост доходов 2010 года к 2009 году</t>
  </si>
  <si>
    <t>Исполнено за 2008 год в условиях 2009 года</t>
  </si>
  <si>
    <t>Процент роста поступлений 2011 года по сравнению с 2010 годом (гр.9/гр.7)*100</t>
  </si>
  <si>
    <t>План по доп. доходам по данным Управления финансов</t>
  </si>
  <si>
    <t>Отклонение ожидаемой оценки района к исполнению 2010 года</t>
  </si>
  <si>
    <t>Ожидаемая оценка Департамента финансов на 2011 год февраль</t>
  </si>
  <si>
    <t>Отклонение оценки ДФ (мая от февраля)</t>
  </si>
  <si>
    <t>Отклонение ожидаемой оценки УФ к ДФ по февралю</t>
  </si>
  <si>
    <t>Ожидаемая оценка района на 2011 год февраль</t>
  </si>
  <si>
    <t>Уточнение (1) на 2011 год 30.06.2011</t>
  </si>
  <si>
    <t>Процент исполнения уточненного бюджета 2011 года</t>
  </si>
  <si>
    <t>Процент исполнения первоначального бюджета 2011 года</t>
  </si>
  <si>
    <t>Отклонение ожидаемой оценки района к первоначальному бюджету на 2011 год</t>
  </si>
  <si>
    <t>Процент роста поступления доходов 2011 года к 2010 году</t>
  </si>
  <si>
    <t xml:space="preserve">Ожидаемая оценка Департамента финансов на 2011 год </t>
  </si>
  <si>
    <t xml:space="preserve">Отклонение ожидаемой оценки УФ от оценки ДФ </t>
  </si>
  <si>
    <t>Отклонение уточнения бюджета района к бюджету в (1) уточнении на 2011 год</t>
  </si>
  <si>
    <t>Исполнено за 10 м-цев 2010  года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</si>
  <si>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</si>
  <si>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</si>
  <si>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Первоначальный бюджет на 2011 год</t>
  </si>
  <si>
    <t>Уточнение (2) бюджет 2011 года 27.10.11</t>
  </si>
  <si>
    <t>Уточнение (3) бюджет 2011 года 28.12.11</t>
  </si>
  <si>
    <t xml:space="preserve">Ожидаемая оценка Департамента на 2011 год  </t>
  </si>
  <si>
    <t>Процент  выполнения</t>
  </si>
  <si>
    <t>Рост доходов  2012 года к 2011 году</t>
  </si>
  <si>
    <t>Рост 2012 года к 2011 г.,  в %</t>
  </si>
  <si>
    <t>Рост по сравнен. с 2010 годом</t>
  </si>
  <si>
    <t>Отклонение факта 2011 к ожидаемой оценке Департамента</t>
  </si>
  <si>
    <t>1 05 03000 01</t>
  </si>
  <si>
    <t>Отклон-е от плана</t>
  </si>
  <si>
    <t>1 05 02000 02</t>
  </si>
  <si>
    <t>Субсидии  из регионального фонда софинансирования социальных расходов</t>
  </si>
  <si>
    <t>Исполнено за 2011  год</t>
  </si>
  <si>
    <t>Уточненый бюджет на 2012 год</t>
  </si>
  <si>
    <t>Исполнено на 14.05.2012</t>
  </si>
  <si>
    <t>Исполнено за май</t>
  </si>
  <si>
    <t>% выпол-я бюджета на 14 мая 2012 г.</t>
  </si>
  <si>
    <t>Прогноз на  май</t>
  </si>
  <si>
    <t>Ожидаемое поступдение до конца мая</t>
  </si>
  <si>
    <t xml:space="preserve">% выпол </t>
  </si>
  <si>
    <t>Ожидаемая оценка ДФ (май)</t>
  </si>
  <si>
    <t>Отклонение от уточн. Плана</t>
  </si>
  <si>
    <t>Исполнение ожидаемой ДФ на 01.07.12</t>
  </si>
  <si>
    <t>Исполнено на 01.08.2012</t>
  </si>
  <si>
    <t>Исполнено на 10.09.2012</t>
  </si>
  <si>
    <t xml:space="preserve">% выпол. </t>
  </si>
  <si>
    <t>Исполнено на 01.11.2012</t>
  </si>
  <si>
    <t>Исполнено на 18.02.2013</t>
  </si>
  <si>
    <t>Ожидаемая на апрель 2013 г.</t>
  </si>
  <si>
    <t xml:space="preserve">% выполн. </t>
  </si>
  <si>
    <t>Исполнено на 01.05.2013</t>
  </si>
  <si>
    <t>Исполнено на 01.06.2013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</si>
  <si>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</si>
  <si>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</si>
  <si>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</si>
  <si>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</si>
  <si>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</si>
  <si>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</si>
  <si>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</si>
  <si>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</si>
  <si>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Прогноз на сентябрь 2013 г.</t>
  </si>
  <si>
    <t>Исполнено за сентябрь</t>
  </si>
  <si>
    <t>Исполнено на 01.09.2013</t>
  </si>
  <si>
    <t>%%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</si>
  <si>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</si>
  <si>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</si>
  <si>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</si>
  <si>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</si>
  <si>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</si>
  <si>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</si>
  <si>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</si>
  <si>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</si>
  <si>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</si>
  <si>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</si>
  <si>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</si>
  <si>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Исполнено на 01.04.2015 г.</t>
  </si>
  <si>
    <t>Исполнено на 01.05.2015 г.</t>
  </si>
  <si>
    <t>1 11 05035 05</t>
  </si>
  <si>
    <t>Доходы  от  сдачи  в аренду имущества, находящиеся в оперативном управлении</t>
  </si>
  <si>
    <t>Исполнено на 01.12.2015</t>
  </si>
  <si>
    <t xml:space="preserve">Иные межбюджетные трансферты, передаваемые бюджетам муниципальных районов из бюджетов </t>
  </si>
  <si>
    <t>1 05 01000 02</t>
  </si>
  <si>
    <t>Утвержден-й бюджет         2016 год</t>
  </si>
  <si>
    <t>Единый налог по упрощенной системе налогообложения</t>
  </si>
  <si>
    <t>Исполнено за 2015 год</t>
  </si>
  <si>
    <t>% выполн.к утв. б-ту 2016 года</t>
  </si>
  <si>
    <t>Исполнено на 01.06.2016 г.</t>
  </si>
  <si>
    <t>Исполнено на 01.07.2016 г.</t>
  </si>
  <si>
    <t>Перваонач-й бюджет         2016 год</t>
  </si>
  <si>
    <t>% выполн.к первонач. б-ту 2016 года</t>
  </si>
  <si>
    <t>Исполнено на 01.07.2015 г.</t>
  </si>
  <si>
    <t>Процент роста (снижения)  поступлений на 01.07.2016 г. к 01.07.2015 г.</t>
  </si>
  <si>
    <t>Аналитические данные о поступлении доходов в бюджет Грязовецкого муниципального района по видам доходов 
за 1 полугодие 2016 года в сравнении с аналогичным периодом 2015 года(тыс.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</si>
</sst>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3"/>
      <name val="Arial Cyr"/>
      <charset val="204"/>
    </font>
    <font>
      <i/>
      <sz val="13"/>
      <name val="Arial Cyr"/>
      <charset val="204"/>
    </font>
    <font>
      <sz val="13"/>
      <name val="Arial Cyr"/>
      <charset val="204"/>
    </font>
    <font>
      <sz val="13"/>
      <name val="Arial"/>
      <family val="2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i/>
      <sz val="13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5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.5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164" fontId="23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27" fillId="0" borderId="1" xfId="0" applyNumberFormat="1" applyFont="1" applyBorder="1" applyAlignment="1">
      <alignment wrapText="1"/>
    </xf>
    <xf numFmtId="164" fontId="28" fillId="0" borderId="3" xfId="0" applyNumberFormat="1" applyFont="1" applyBorder="1" applyAlignment="1">
      <alignment wrapText="1"/>
    </xf>
    <xf numFmtId="164" fontId="27" fillId="0" borderId="3" xfId="0" applyNumberFormat="1" applyFont="1" applyBorder="1" applyAlignment="1">
      <alignment wrapText="1"/>
    </xf>
    <xf numFmtId="164" fontId="28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1"/>
  <sheetViews>
    <sheetView tabSelected="1" view="pageBreakPreview" zoomScale="75" zoomScaleNormal="75" zoomScaleSheetLayoutView="75" workbookViewId="0">
      <pane xSplit="4" ySplit="4" topLeftCell="AV5" activePane="bottomRight" state="frozen"/>
      <selection pane="topRight" activeCell="E1" sqref="E1"/>
      <selection pane="bottomLeft" activeCell="A5" sqref="A5"/>
      <selection pane="bottomRight" activeCell="A2" sqref="A2:C2"/>
    </sheetView>
  </sheetViews>
  <sheetFormatPr defaultColWidth="9.140625" defaultRowHeight="11.25" x14ac:dyDescent="0.2"/>
  <cols>
    <col min="1" max="1" width="17.140625" style="1" customWidth="1"/>
    <col min="2" max="2" width="6.85546875" style="1" hidden="1" customWidth="1"/>
    <col min="3" max="3" width="4.85546875" style="1" hidden="1" customWidth="1"/>
    <col min="4" max="4" width="76.28515625" style="1" customWidth="1"/>
    <col min="5" max="5" width="13.85546875" style="1" hidden="1" customWidth="1"/>
    <col min="6" max="6" width="12.7109375" style="1" hidden="1" customWidth="1"/>
    <col min="7" max="7" width="13.28515625" style="1" hidden="1" customWidth="1"/>
    <col min="8" max="8" width="12.5703125" style="1" hidden="1" customWidth="1"/>
    <col min="9" max="9" width="13.140625" style="1" hidden="1" customWidth="1"/>
    <col min="10" max="10" width="12.140625" style="1" hidden="1" customWidth="1"/>
    <col min="11" max="12" width="0.140625" style="1" hidden="1" customWidth="1"/>
    <col min="13" max="13" width="1.140625" style="1" hidden="1" customWidth="1"/>
    <col min="14" max="14" width="12.85546875" style="1" hidden="1" customWidth="1"/>
    <col min="15" max="16" width="0.140625" style="1" hidden="1" customWidth="1"/>
    <col min="17" max="17" width="12.5703125" style="1" hidden="1" customWidth="1"/>
    <col min="18" max="18" width="13.85546875" style="1" hidden="1" customWidth="1"/>
    <col min="19" max="19" width="11.28515625" style="1" hidden="1" customWidth="1"/>
    <col min="20" max="21" width="12.7109375" style="1" hidden="1" customWidth="1"/>
    <col min="22" max="22" width="12.42578125" style="1" hidden="1" customWidth="1"/>
    <col min="23" max="23" width="0.140625" style="1" hidden="1" customWidth="1"/>
    <col min="24" max="24" width="12" style="1" hidden="1" customWidth="1"/>
    <col min="25" max="25" width="11.42578125" style="1" hidden="1" customWidth="1"/>
    <col min="26" max="26" width="6.28515625" style="1" hidden="1" customWidth="1"/>
    <col min="27" max="27" width="6.140625" style="1" hidden="1" customWidth="1"/>
    <col min="28" max="28" width="5.85546875" style="1" hidden="1" customWidth="1"/>
    <col min="29" max="29" width="6.85546875" style="1" hidden="1" customWidth="1"/>
    <col min="30" max="30" width="6.28515625" style="1" hidden="1" customWidth="1"/>
    <col min="31" max="31" width="6.7109375" style="1" hidden="1" customWidth="1"/>
    <col min="32" max="32" width="6.28515625" style="1" hidden="1" customWidth="1"/>
    <col min="33" max="33" width="7" style="1" hidden="1" customWidth="1"/>
    <col min="34" max="34" width="6.140625" style="1" hidden="1" customWidth="1"/>
    <col min="35" max="35" width="8" style="1" hidden="1" customWidth="1"/>
    <col min="36" max="36" width="7.5703125" style="1" hidden="1" customWidth="1"/>
    <col min="37" max="37" width="8" style="1" hidden="1" customWidth="1"/>
    <col min="38" max="38" width="6.42578125" style="1" hidden="1" customWidth="1"/>
    <col min="39" max="39" width="7.28515625" style="1" hidden="1" customWidth="1"/>
    <col min="40" max="40" width="7" style="1" hidden="1" customWidth="1"/>
    <col min="41" max="41" width="6.85546875" style="1" hidden="1" customWidth="1"/>
    <col min="42" max="42" width="6.42578125" style="1" hidden="1" customWidth="1"/>
    <col min="43" max="43" width="6.28515625" style="1" hidden="1" customWidth="1"/>
    <col min="44" max="44" width="5.28515625" style="1" hidden="1" customWidth="1"/>
    <col min="45" max="45" width="4.7109375" style="1" hidden="1" customWidth="1"/>
    <col min="46" max="46" width="4.140625" style="1" hidden="1" customWidth="1"/>
    <col min="47" max="47" width="4.42578125" style="1" hidden="1" customWidth="1"/>
    <col min="48" max="48" width="12.140625" style="1" customWidth="1"/>
    <col min="49" max="49" width="14" style="1" customWidth="1"/>
    <col min="50" max="51" width="0.140625" style="1" hidden="1" customWidth="1"/>
    <col min="52" max="54" width="12.5703125" style="1" hidden="1" customWidth="1"/>
    <col min="55" max="55" width="0.140625" style="1" hidden="1" customWidth="1"/>
    <col min="56" max="56" width="7.42578125" style="1" hidden="1" customWidth="1"/>
    <col min="57" max="57" width="0.28515625" style="1" hidden="1" customWidth="1"/>
    <col min="58" max="58" width="12.28515625" style="1" hidden="1" customWidth="1"/>
    <col min="59" max="59" width="12" style="1" hidden="1" customWidth="1"/>
    <col min="60" max="60" width="10.85546875" style="1" hidden="1" customWidth="1"/>
    <col min="61" max="61" width="12.140625" style="1" hidden="1" customWidth="1"/>
    <col min="62" max="63" width="13" style="1" hidden="1" customWidth="1"/>
    <col min="64" max="64" width="13.28515625" style="1" hidden="1" customWidth="1"/>
    <col min="65" max="65" width="0.28515625" style="1" hidden="1" customWidth="1"/>
    <col min="66" max="66" width="7.42578125" style="1" hidden="1" customWidth="1"/>
    <col min="67" max="67" width="0.42578125" style="1" hidden="1" customWidth="1"/>
    <col min="68" max="68" width="13.5703125" style="1" hidden="1" customWidth="1"/>
    <col min="69" max="70" width="13.28515625" style="1" hidden="1" customWidth="1"/>
    <col min="71" max="71" width="13.5703125" style="1" hidden="1" customWidth="1"/>
    <col min="72" max="72" width="0.140625" style="1" hidden="1" customWidth="1"/>
    <col min="73" max="73" width="13.5703125" style="1" hidden="1" customWidth="1"/>
    <col min="74" max="74" width="11" style="1" hidden="1" customWidth="1"/>
    <col min="75" max="75" width="11.7109375" style="1" hidden="1" customWidth="1"/>
    <col min="76" max="76" width="0.140625" style="1" hidden="1" customWidth="1"/>
    <col min="77" max="78" width="0.85546875" style="1" hidden="1" customWidth="1"/>
    <col min="79" max="79" width="12.85546875" style="1" hidden="1" customWidth="1"/>
    <col min="80" max="80" width="12.28515625" style="1" customWidth="1"/>
    <col min="81" max="81" width="12.140625" style="1" hidden="1" customWidth="1"/>
    <col min="82" max="82" width="12.140625" style="1" customWidth="1"/>
    <col min="83" max="84" width="10.42578125" style="1" customWidth="1"/>
    <col min="85" max="85" width="12.140625" style="1" customWidth="1"/>
    <col min="86" max="86" width="15.5703125" style="1" customWidth="1"/>
    <col min="87" max="16384" width="9.140625" style="1"/>
  </cols>
  <sheetData>
    <row r="1" spans="1:86" ht="52.5" customHeight="1" x14ac:dyDescent="0.2">
      <c r="A1" s="74" t="s">
        <v>174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</row>
    <row r="2" spans="1:86" ht="68.25" customHeight="1" x14ac:dyDescent="0.2">
      <c r="A2" s="71" t="s">
        <v>59</v>
      </c>
      <c r="B2" s="72"/>
      <c r="C2" s="73"/>
      <c r="D2" s="49" t="s">
        <v>14</v>
      </c>
      <c r="E2" s="49" t="s">
        <v>82</v>
      </c>
      <c r="F2" s="49" t="s">
        <v>64</v>
      </c>
      <c r="G2" s="49" t="s">
        <v>66</v>
      </c>
      <c r="H2" s="49" t="s">
        <v>67</v>
      </c>
      <c r="I2" s="52" t="s">
        <v>68</v>
      </c>
      <c r="J2" s="49" t="s">
        <v>80</v>
      </c>
      <c r="K2" s="49" t="s">
        <v>71</v>
      </c>
      <c r="L2" s="49" t="s">
        <v>81</v>
      </c>
      <c r="M2" s="49" t="s">
        <v>79</v>
      </c>
      <c r="N2" s="53" t="s">
        <v>101</v>
      </c>
      <c r="O2" s="49" t="s">
        <v>73</v>
      </c>
      <c r="P2" s="67" t="s">
        <v>72</v>
      </c>
      <c r="Q2" s="67"/>
      <c r="R2" s="67"/>
      <c r="S2" s="50" t="s">
        <v>74</v>
      </c>
      <c r="T2" s="50" t="s">
        <v>75</v>
      </c>
      <c r="U2" s="49" t="s">
        <v>90</v>
      </c>
      <c r="V2" s="49" t="s">
        <v>102</v>
      </c>
      <c r="W2" s="54" t="s">
        <v>97</v>
      </c>
      <c r="X2" s="49" t="s">
        <v>103</v>
      </c>
      <c r="Y2" s="49" t="s">
        <v>114</v>
      </c>
      <c r="Z2" s="49" t="s">
        <v>98</v>
      </c>
      <c r="AA2" s="49" t="s">
        <v>94</v>
      </c>
      <c r="AB2" s="49" t="s">
        <v>92</v>
      </c>
      <c r="AC2" s="52" t="s">
        <v>83</v>
      </c>
      <c r="AD2" s="49" t="s">
        <v>91</v>
      </c>
      <c r="AE2" s="49" t="s">
        <v>86</v>
      </c>
      <c r="AF2" s="55" t="s">
        <v>76</v>
      </c>
      <c r="AG2" s="49" t="s">
        <v>77</v>
      </c>
      <c r="AH2" s="55" t="s">
        <v>84</v>
      </c>
      <c r="AI2" s="49" t="s">
        <v>95</v>
      </c>
      <c r="AJ2" s="49" t="s">
        <v>87</v>
      </c>
      <c r="AK2" s="49" t="s">
        <v>89</v>
      </c>
      <c r="AL2" s="51" t="s">
        <v>78</v>
      </c>
      <c r="AM2" s="49" t="s">
        <v>111</v>
      </c>
      <c r="AN2" s="49" t="s">
        <v>105</v>
      </c>
      <c r="AO2" s="49" t="s">
        <v>108</v>
      </c>
      <c r="AP2" s="49" t="s">
        <v>104</v>
      </c>
      <c r="AQ2" s="56" t="s">
        <v>88</v>
      </c>
      <c r="AR2" s="49" t="s">
        <v>96</v>
      </c>
      <c r="AS2" s="56" t="s">
        <v>85</v>
      </c>
      <c r="AT2" s="56" t="s">
        <v>93</v>
      </c>
      <c r="AU2" s="49" t="s">
        <v>109</v>
      </c>
      <c r="AV2" s="48" t="s">
        <v>166</v>
      </c>
      <c r="AW2" s="48" t="s">
        <v>170</v>
      </c>
      <c r="AX2" s="48" t="s">
        <v>115</v>
      </c>
      <c r="AY2" s="48" t="s">
        <v>106</v>
      </c>
      <c r="AZ2" s="48" t="s">
        <v>122</v>
      </c>
      <c r="BA2" s="48" t="s">
        <v>123</v>
      </c>
      <c r="BB2" s="48" t="s">
        <v>107</v>
      </c>
      <c r="BC2" s="48" t="s">
        <v>125</v>
      </c>
      <c r="BD2" s="47" t="s">
        <v>121</v>
      </c>
      <c r="BE2" s="48" t="s">
        <v>116</v>
      </c>
      <c r="BF2" s="47" t="s">
        <v>118</v>
      </c>
      <c r="BG2" s="48" t="s">
        <v>119</v>
      </c>
      <c r="BH2" s="48" t="s">
        <v>117</v>
      </c>
      <c r="BI2" s="48" t="s">
        <v>120</v>
      </c>
      <c r="BJ2" s="48" t="s">
        <v>124</v>
      </c>
      <c r="BK2" s="48" t="s">
        <v>128</v>
      </c>
      <c r="BL2" s="48" t="s">
        <v>132</v>
      </c>
      <c r="BM2" s="48" t="s">
        <v>129</v>
      </c>
      <c r="BN2" s="47" t="s">
        <v>127</v>
      </c>
      <c r="BO2" s="48" t="s">
        <v>126</v>
      </c>
      <c r="BP2" s="48" t="s">
        <v>133</v>
      </c>
      <c r="BQ2" s="48" t="s">
        <v>144</v>
      </c>
      <c r="BR2" s="48"/>
      <c r="BS2" s="48"/>
      <c r="BT2" s="47" t="s">
        <v>131</v>
      </c>
      <c r="BU2" s="48" t="s">
        <v>142</v>
      </c>
      <c r="BV2" s="48" t="s">
        <v>130</v>
      </c>
      <c r="BW2" s="48" t="s">
        <v>143</v>
      </c>
      <c r="BX2" s="48" t="s">
        <v>145</v>
      </c>
      <c r="BY2" s="48" t="s">
        <v>157</v>
      </c>
      <c r="BZ2" s="48" t="s">
        <v>158</v>
      </c>
      <c r="CA2" s="48" t="s">
        <v>161</v>
      </c>
      <c r="CB2" s="48" t="s">
        <v>164</v>
      </c>
      <c r="CC2" s="48" t="s">
        <v>168</v>
      </c>
      <c r="CD2" s="48" t="s">
        <v>169</v>
      </c>
      <c r="CE2" s="47" t="s">
        <v>171</v>
      </c>
      <c r="CF2" s="47" t="s">
        <v>167</v>
      </c>
      <c r="CG2" s="57" t="s">
        <v>172</v>
      </c>
      <c r="CH2" s="57" t="s">
        <v>173</v>
      </c>
    </row>
    <row r="3" spans="1:86" ht="12.75" customHeight="1" x14ac:dyDescent="0.2">
      <c r="A3" s="68">
        <v>1</v>
      </c>
      <c r="B3" s="69"/>
      <c r="C3" s="70"/>
      <c r="D3" s="32">
        <v>2</v>
      </c>
      <c r="E3" s="32">
        <v>3</v>
      </c>
      <c r="F3" s="32">
        <v>4</v>
      </c>
      <c r="G3" s="32">
        <v>4</v>
      </c>
      <c r="H3" s="32">
        <v>5</v>
      </c>
      <c r="I3" s="32">
        <v>6</v>
      </c>
      <c r="J3" s="32">
        <v>5</v>
      </c>
      <c r="K3" s="32">
        <v>8</v>
      </c>
      <c r="L3" s="32">
        <v>6</v>
      </c>
      <c r="M3" s="32">
        <v>7</v>
      </c>
      <c r="N3" s="34">
        <v>4</v>
      </c>
      <c r="O3" s="34">
        <v>12</v>
      </c>
      <c r="P3" s="34">
        <v>13</v>
      </c>
      <c r="Q3" s="34">
        <v>7</v>
      </c>
      <c r="R3" s="34">
        <v>8</v>
      </c>
      <c r="S3" s="34">
        <v>9</v>
      </c>
      <c r="T3" s="34">
        <v>10</v>
      </c>
      <c r="U3" s="33">
        <v>5</v>
      </c>
      <c r="V3" s="33">
        <v>5</v>
      </c>
      <c r="W3" s="34">
        <v>7</v>
      </c>
      <c r="X3" s="34">
        <v>6</v>
      </c>
      <c r="Y3" s="34">
        <v>3</v>
      </c>
      <c r="Z3" s="34">
        <v>9</v>
      </c>
      <c r="AA3" s="34">
        <v>10</v>
      </c>
      <c r="AB3" s="34">
        <v>8</v>
      </c>
      <c r="AC3" s="34">
        <v>11</v>
      </c>
      <c r="AD3" s="34">
        <v>9</v>
      </c>
      <c r="AE3" s="34">
        <v>13</v>
      </c>
      <c r="AF3" s="34">
        <v>8</v>
      </c>
      <c r="AG3" s="34">
        <v>14</v>
      </c>
      <c r="AH3" s="33">
        <v>12</v>
      </c>
      <c r="AI3" s="33">
        <v>10</v>
      </c>
      <c r="AJ3" s="33">
        <v>11</v>
      </c>
      <c r="AK3" s="33">
        <v>14</v>
      </c>
      <c r="AL3" s="33">
        <v>13</v>
      </c>
      <c r="AM3" s="33">
        <v>8</v>
      </c>
      <c r="AN3" s="33">
        <v>9</v>
      </c>
      <c r="AO3" s="34">
        <v>10</v>
      </c>
      <c r="AP3" s="34">
        <v>11</v>
      </c>
      <c r="AQ3" s="34">
        <v>12</v>
      </c>
      <c r="AR3" s="34">
        <v>13</v>
      </c>
      <c r="AS3" s="34">
        <v>15</v>
      </c>
      <c r="AT3" s="34">
        <v>11</v>
      </c>
      <c r="AU3" s="32">
        <v>12</v>
      </c>
      <c r="AV3" s="32">
        <v>3</v>
      </c>
      <c r="AW3" s="32">
        <v>4</v>
      </c>
      <c r="AX3" s="32">
        <v>5</v>
      </c>
      <c r="AY3" s="32">
        <v>6</v>
      </c>
      <c r="AZ3" s="32">
        <v>7</v>
      </c>
      <c r="BA3" s="32">
        <v>8</v>
      </c>
      <c r="BB3" s="32">
        <v>9</v>
      </c>
      <c r="BC3" s="32">
        <v>6</v>
      </c>
      <c r="BD3" s="32">
        <v>7</v>
      </c>
      <c r="BE3" s="29">
        <v>11</v>
      </c>
      <c r="BF3" s="29">
        <v>14</v>
      </c>
      <c r="BG3" s="29">
        <v>12</v>
      </c>
      <c r="BH3" s="29">
        <v>13</v>
      </c>
      <c r="BI3" s="29"/>
      <c r="BJ3" s="29">
        <v>12</v>
      </c>
      <c r="BK3" s="29">
        <v>6</v>
      </c>
      <c r="BL3" s="29">
        <v>5</v>
      </c>
      <c r="BM3" s="29">
        <v>6</v>
      </c>
      <c r="BN3" s="29">
        <v>7</v>
      </c>
      <c r="BO3" s="29">
        <v>8</v>
      </c>
      <c r="BP3" s="30">
        <v>5</v>
      </c>
      <c r="BQ3" s="30">
        <v>6</v>
      </c>
      <c r="BR3" s="30"/>
      <c r="BS3" s="30"/>
      <c r="BT3" s="32">
        <v>7</v>
      </c>
      <c r="BU3" s="32">
        <v>9</v>
      </c>
      <c r="BV3" s="29">
        <v>10</v>
      </c>
      <c r="BW3" s="32">
        <v>10</v>
      </c>
      <c r="BX3" s="32">
        <v>8</v>
      </c>
      <c r="BY3" s="32">
        <v>5</v>
      </c>
      <c r="BZ3" s="32"/>
      <c r="CA3" s="32">
        <v>5</v>
      </c>
      <c r="CB3" s="32">
        <v>5</v>
      </c>
      <c r="CC3" s="32">
        <v>5</v>
      </c>
      <c r="CD3" s="32">
        <v>6</v>
      </c>
      <c r="CE3" s="32">
        <v>7</v>
      </c>
      <c r="CF3" s="32">
        <v>8</v>
      </c>
      <c r="CG3" s="57">
        <v>9</v>
      </c>
      <c r="CH3" s="57">
        <v>10</v>
      </c>
    </row>
    <row r="4" spans="1:86" ht="17.25" customHeight="1" x14ac:dyDescent="0.25">
      <c r="A4" s="17" t="s">
        <v>31</v>
      </c>
      <c r="B4" s="26" t="s">
        <v>32</v>
      </c>
      <c r="C4" s="26" t="s">
        <v>33</v>
      </c>
      <c r="D4" s="2" t="s">
        <v>0</v>
      </c>
      <c r="E4" s="4" t="e">
        <f t="shared" ref="E4:K4" si="0">E5+E20</f>
        <v>#REF!</v>
      </c>
      <c r="F4" s="4" t="e">
        <f t="shared" si="0"/>
        <v>#REF!</v>
      </c>
      <c r="G4" s="4" t="e">
        <f t="shared" si="0"/>
        <v>#REF!</v>
      </c>
      <c r="H4" s="4" t="e">
        <f t="shared" si="0"/>
        <v>#REF!</v>
      </c>
      <c r="I4" s="4" t="e">
        <f t="shared" si="0"/>
        <v>#REF!</v>
      </c>
      <c r="J4" s="4" t="e">
        <f t="shared" si="0"/>
        <v>#REF!</v>
      </c>
      <c r="K4" s="4" t="e">
        <f t="shared" si="0"/>
        <v>#REF!</v>
      </c>
      <c r="L4" s="4" t="e">
        <f>J4-F4</f>
        <v>#REF!</v>
      </c>
      <c r="M4" s="4" t="e">
        <f>M5+M20</f>
        <v>#REF!</v>
      </c>
      <c r="N4" s="4" t="e">
        <f>N5+N20</f>
        <v>#REF!</v>
      </c>
      <c r="O4" s="4" t="e">
        <f>N4-H4</f>
        <v>#REF!</v>
      </c>
      <c r="P4" s="4" t="e">
        <f>P5+P20</f>
        <v>#REF!</v>
      </c>
      <c r="Q4" s="4" t="e">
        <f>Q5+Q20</f>
        <v>#REF!</v>
      </c>
      <c r="R4" s="4" t="e">
        <f>R5+R20</f>
        <v>#REF!</v>
      </c>
      <c r="S4" s="4" t="e">
        <f>N4/M4*100</f>
        <v>#REF!</v>
      </c>
      <c r="T4" s="4" t="e">
        <f>N4/N4*100</f>
        <v>#REF!</v>
      </c>
      <c r="U4" s="4" t="e">
        <f>U5+U20</f>
        <v>#REF!</v>
      </c>
      <c r="V4" s="21" t="e">
        <f>V5+V20</f>
        <v>#REF!</v>
      </c>
      <c r="W4" s="4" t="e">
        <f>V4-U4</f>
        <v>#REF!</v>
      </c>
      <c r="X4" s="21" t="e">
        <f>X5+X20</f>
        <v>#REF!</v>
      </c>
      <c r="Y4" s="4" t="e">
        <f>Y5+Y20</f>
        <v>#REF!</v>
      </c>
      <c r="Z4" s="4" t="e">
        <f>Z5+Z20</f>
        <v>#REF!</v>
      </c>
      <c r="AA4" s="4" t="e">
        <f>Y4/Z4*100</f>
        <v>#REF!</v>
      </c>
      <c r="AB4" s="4" t="e">
        <f>Y4/N4*100</f>
        <v>#REF!</v>
      </c>
      <c r="AC4" s="4" t="e">
        <f>Y4/M4*100</f>
        <v>#REF!</v>
      </c>
      <c r="AD4" s="4" t="e">
        <f>Y4/V4*100</f>
        <v>#REF!</v>
      </c>
      <c r="AE4" s="4" t="e">
        <f>AE5+AE20</f>
        <v>#REF!</v>
      </c>
      <c r="AF4" s="4" t="e">
        <f>AF5+AF20</f>
        <v>#REF!</v>
      </c>
      <c r="AG4" s="4" t="e">
        <f>AE4/M4*100</f>
        <v>#REF!</v>
      </c>
      <c r="AH4" s="4" t="e">
        <f>AH5+AH20</f>
        <v>#REF!</v>
      </c>
      <c r="AI4" s="4" t="e">
        <f>AI5+AI20</f>
        <v>#REF!</v>
      </c>
      <c r="AJ4" s="21" t="e">
        <f>AJ5+AJ20</f>
        <v>#REF!</v>
      </c>
      <c r="AK4" s="20">
        <v>176979.7</v>
      </c>
      <c r="AL4" s="21" t="e">
        <f t="shared" ref="AL4:AL32" si="1">AK4-N4</f>
        <v>#REF!</v>
      </c>
      <c r="AM4" s="21" t="e">
        <f>Y4-X4</f>
        <v>#REF!</v>
      </c>
      <c r="AN4" s="21" t="e">
        <f>Y4/X4*100</f>
        <v>#REF!</v>
      </c>
      <c r="AO4" s="21" t="e">
        <f>Y4/#REF!*100</f>
        <v>#REF!</v>
      </c>
      <c r="AP4" s="21" t="e">
        <f>AP5+AP20</f>
        <v>#REF!</v>
      </c>
      <c r="AQ4" s="4" t="e">
        <f>AE4-AK4</f>
        <v>#REF!</v>
      </c>
      <c r="AR4" s="4" t="e">
        <f>AP4-AI4</f>
        <v>#REF!</v>
      </c>
      <c r="AS4" s="4" t="e">
        <f t="shared" ref="AS4:AS15" si="2">AK4-J4</f>
        <v>#REF!</v>
      </c>
      <c r="AT4" s="4" t="e">
        <f>AP4-N4</f>
        <v>#REF!</v>
      </c>
      <c r="AU4" s="21" t="e">
        <f>Y4-AP4</f>
        <v>#REF!</v>
      </c>
      <c r="AV4" s="58">
        <v>262286.3</v>
      </c>
      <c r="AW4" s="58">
        <v>254409</v>
      </c>
      <c r="AX4" s="58">
        <v>0</v>
      </c>
      <c r="AY4" s="58">
        <v>0</v>
      </c>
      <c r="AZ4" s="58">
        <v>0</v>
      </c>
      <c r="BA4" s="58">
        <v>0</v>
      </c>
      <c r="BB4" s="58" t="e">
        <v>#DIV/0!</v>
      </c>
      <c r="BC4" s="58">
        <v>152.6</v>
      </c>
      <c r="BD4" s="58" t="e">
        <v>#DIV/0!</v>
      </c>
      <c r="BE4" s="58">
        <v>140.4</v>
      </c>
      <c r="BF4" s="58" t="e">
        <v>#DIV/0!</v>
      </c>
      <c r="BG4" s="58">
        <v>0</v>
      </c>
      <c r="BH4" s="58">
        <v>-12.199999999999989</v>
      </c>
      <c r="BI4" s="58">
        <v>12.199999999999989</v>
      </c>
      <c r="BJ4" s="58" t="e">
        <v>#DIV/0!</v>
      </c>
      <c r="BK4" s="58">
        <v>194.1</v>
      </c>
      <c r="BL4" s="58">
        <v>69022.399999999994</v>
      </c>
      <c r="BM4" s="58">
        <v>69022.399999999994</v>
      </c>
      <c r="BN4" s="58">
        <v>111.74614729539228</v>
      </c>
      <c r="BO4" s="58">
        <v>194.1</v>
      </c>
      <c r="BP4" s="58">
        <v>85993.099999999991</v>
      </c>
      <c r="BQ4" s="58">
        <v>131621</v>
      </c>
      <c r="BR4" s="58">
        <v>0</v>
      </c>
      <c r="BS4" s="58">
        <v>0</v>
      </c>
      <c r="BT4" s="58">
        <v>0</v>
      </c>
      <c r="BU4" s="58">
        <v>0</v>
      </c>
      <c r="BV4" s="58">
        <v>0</v>
      </c>
      <c r="BW4" s="58">
        <v>0</v>
      </c>
      <c r="BX4" s="58" t="e">
        <v>#DIV/0!</v>
      </c>
      <c r="BY4" s="58">
        <v>63040.100000000006</v>
      </c>
      <c r="BZ4" s="58">
        <v>87358.000000000015</v>
      </c>
      <c r="CA4" s="58">
        <v>234758.40000000002</v>
      </c>
      <c r="CB4" s="58">
        <v>262254.89999999997</v>
      </c>
      <c r="CC4" s="58">
        <v>112155.8</v>
      </c>
      <c r="CD4" s="58">
        <v>137890.20000000001</v>
      </c>
      <c r="CE4" s="59">
        <v>54.200441022133653</v>
      </c>
      <c r="CF4" s="59">
        <v>52.578922262272322</v>
      </c>
      <c r="CG4" s="58">
        <v>129246.8</v>
      </c>
      <c r="CH4" s="58">
        <f>CD4/CG4*100</f>
        <v>106.68751566769932</v>
      </c>
    </row>
    <row r="5" spans="1:86" ht="21.6" customHeight="1" x14ac:dyDescent="0.25">
      <c r="A5" s="16"/>
      <c r="B5" s="26"/>
      <c r="C5" s="26"/>
      <c r="D5" s="41" t="s">
        <v>19</v>
      </c>
      <c r="E5" s="5" t="e">
        <f>E6+E11+#REF!+E18+E19</f>
        <v>#REF!</v>
      </c>
      <c r="F5" s="5" t="e">
        <f>F6+F11+#REF!+F18+F19</f>
        <v>#REF!</v>
      </c>
      <c r="G5" s="5" t="e">
        <f>G6+G11+#REF!+G18+G19</f>
        <v>#REF!</v>
      </c>
      <c r="H5" s="5" t="e">
        <f>H6+H11+#REF!+H18+H19</f>
        <v>#REF!</v>
      </c>
      <c r="I5" s="5" t="e">
        <f>I6+I11+#REF!+I18+I19</f>
        <v>#REF!</v>
      </c>
      <c r="J5" s="15" t="e">
        <f>J6+J11+#REF!+J18+J19</f>
        <v>#REF!</v>
      </c>
      <c r="K5" s="5" t="e">
        <f>K6+K11+#REF!+K18+K19</f>
        <v>#REF!</v>
      </c>
      <c r="L5" s="4" t="e">
        <f t="shared" ref="L5:L49" si="3">J5-F5</f>
        <v>#REF!</v>
      </c>
      <c r="M5" s="15" t="e">
        <f>M6+M11+#REF!+M18+M19</f>
        <v>#REF!</v>
      </c>
      <c r="N5" s="15" t="e">
        <f>N6+N11+#REF!+N18+N19</f>
        <v>#REF!</v>
      </c>
      <c r="O5" s="15" t="e">
        <f>N5-H5</f>
        <v>#REF!</v>
      </c>
      <c r="P5" s="15" t="e">
        <f>P6+P11+#REF!+P18+P19</f>
        <v>#REF!</v>
      </c>
      <c r="Q5" s="15" t="e">
        <f>Q6+Q11+#REF!+Q18+Q19</f>
        <v>#REF!</v>
      </c>
      <c r="R5" s="15" t="e">
        <f>R6+R11+#REF!+R18+R19</f>
        <v>#REF!</v>
      </c>
      <c r="S5" s="15" t="e">
        <f>N5/M5*100</f>
        <v>#REF!</v>
      </c>
      <c r="T5" s="15" t="e">
        <f>N5/N4*100</f>
        <v>#REF!</v>
      </c>
      <c r="U5" s="15" t="e">
        <f>U6+U11+#REF!+U18+U19</f>
        <v>#REF!</v>
      </c>
      <c r="V5" s="23" t="e">
        <f>V6+V11+#REF!+V18+V19</f>
        <v>#REF!</v>
      </c>
      <c r="W5" s="4" t="e">
        <f t="shared" ref="W5:W49" si="4">V5-U5</f>
        <v>#REF!</v>
      </c>
      <c r="X5" s="23" t="e">
        <f>X6+X11+#REF!+X18+X19</f>
        <v>#REF!</v>
      </c>
      <c r="Y5" s="15" t="e">
        <f>Y6+Y11+#REF!+Y18+Y19</f>
        <v>#REF!</v>
      </c>
      <c r="Z5" s="15" t="e">
        <f>Z6+Z11+#REF!+Z18+Z19</f>
        <v>#REF!</v>
      </c>
      <c r="AA5" s="4" t="e">
        <f t="shared" ref="AA5:AA49" si="5">Y5/Z5*100</f>
        <v>#REF!</v>
      </c>
      <c r="AB5" s="15" t="e">
        <f t="shared" ref="AB5:AB38" si="6">Y5/N5*100</f>
        <v>#REF!</v>
      </c>
      <c r="AC5" s="4" t="e">
        <f>Y5/M5*100</f>
        <v>#REF!</v>
      </c>
      <c r="AD5" s="4" t="e">
        <f t="shared" ref="AD5:AD49" si="7">Y5/V5*100</f>
        <v>#REF!</v>
      </c>
      <c r="AE5" s="15" t="e">
        <f>AE6+AE11+#REF!+AE18+AE19</f>
        <v>#REF!</v>
      </c>
      <c r="AF5" s="15" t="e">
        <f>AF6+AF11+#REF!+AF18+AF19</f>
        <v>#REF!</v>
      </c>
      <c r="AG5" s="15" t="e">
        <f>AE5/M5*100</f>
        <v>#REF!</v>
      </c>
      <c r="AH5" s="15" t="e">
        <f>AH6+AH11+#REF!+AH18+AH19</f>
        <v>#REF!</v>
      </c>
      <c r="AI5" s="15" t="e">
        <f>AI6+AI11+#REF!+AI18+AI19</f>
        <v>#REF!</v>
      </c>
      <c r="AJ5" s="23" t="e">
        <f>AJ6+AJ11+#REF!+AJ18+AJ19</f>
        <v>#REF!</v>
      </c>
      <c r="AK5" s="15" t="e">
        <f>AK6+AK11+#REF!+AK18+AK19</f>
        <v>#REF!</v>
      </c>
      <c r="AL5" s="21" t="e">
        <f t="shared" si="1"/>
        <v>#REF!</v>
      </c>
      <c r="AM5" s="21" t="e">
        <f t="shared" ref="AM5:AM49" si="8">Y5-X5</f>
        <v>#REF!</v>
      </c>
      <c r="AN5" s="21" t="e">
        <f t="shared" ref="AN5:AN49" si="9">Y5/X5*100</f>
        <v>#REF!</v>
      </c>
      <c r="AO5" s="21" t="e">
        <f>Y5/#REF!*100</f>
        <v>#REF!</v>
      </c>
      <c r="AP5" s="23" t="e">
        <f>AP6+AP11+#REF!+AP17+AP18</f>
        <v>#REF!</v>
      </c>
      <c r="AQ5" s="15" t="e">
        <f t="shared" ref="AQ5:AQ49" si="10">AE5-AK5</f>
        <v>#REF!</v>
      </c>
      <c r="AR5" s="4" t="e">
        <f t="shared" ref="AR5:AR38" si="11">AP5-AI5</f>
        <v>#REF!</v>
      </c>
      <c r="AS5" s="15" t="e">
        <f t="shared" si="2"/>
        <v>#REF!</v>
      </c>
      <c r="AT5" s="4" t="e">
        <f t="shared" ref="AT5:AT49" si="12">AP5-N5</f>
        <v>#REF!</v>
      </c>
      <c r="AU5" s="21" t="e">
        <f t="shared" ref="AU5:AU49" si="13">Y5-AP5</f>
        <v>#REF!</v>
      </c>
      <c r="AV5" s="58">
        <v>241787.3</v>
      </c>
      <c r="AW5" s="58">
        <v>241274</v>
      </c>
      <c r="AX5" s="58">
        <v>0</v>
      </c>
      <c r="AY5" s="58">
        <v>0</v>
      </c>
      <c r="AZ5" s="58">
        <v>0</v>
      </c>
      <c r="BA5" s="58">
        <v>0</v>
      </c>
      <c r="BB5" s="58">
        <v>0</v>
      </c>
      <c r="BC5" s="58">
        <v>0</v>
      </c>
      <c r="BD5" s="58">
        <v>0</v>
      </c>
      <c r="BE5" s="58">
        <v>0</v>
      </c>
      <c r="BF5" s="58">
        <v>0</v>
      </c>
      <c r="BG5" s="58">
        <v>0</v>
      </c>
      <c r="BH5" s="58">
        <v>0</v>
      </c>
      <c r="BI5" s="58">
        <v>0</v>
      </c>
      <c r="BJ5" s="58">
        <v>0</v>
      </c>
      <c r="BK5" s="58">
        <v>0</v>
      </c>
      <c r="BL5" s="58">
        <v>58440.2</v>
      </c>
      <c r="BM5" s="58">
        <v>58440.2</v>
      </c>
      <c r="BN5" s="58">
        <v>31.181244364292155</v>
      </c>
      <c r="BO5" s="58">
        <v>0</v>
      </c>
      <c r="BP5" s="58">
        <v>73298.099999999991</v>
      </c>
      <c r="BQ5" s="58">
        <v>113943</v>
      </c>
      <c r="BR5" s="58">
        <v>0</v>
      </c>
      <c r="BS5" s="58">
        <v>0</v>
      </c>
      <c r="BT5" s="58">
        <v>0</v>
      </c>
      <c r="BU5" s="58">
        <v>0</v>
      </c>
      <c r="BV5" s="58">
        <v>0</v>
      </c>
      <c r="BW5" s="58">
        <v>0</v>
      </c>
      <c r="BX5" s="58" t="e">
        <v>#DIV/0!</v>
      </c>
      <c r="BY5" s="58">
        <v>58150.8</v>
      </c>
      <c r="BZ5" s="58">
        <v>80781.8</v>
      </c>
      <c r="CA5" s="58">
        <v>216156.10000000003</v>
      </c>
      <c r="CB5" s="58">
        <v>236286.09999999998</v>
      </c>
      <c r="CC5" s="58">
        <v>98365.3</v>
      </c>
      <c r="CD5" s="58">
        <v>118602.4</v>
      </c>
      <c r="CE5" s="59">
        <v>49.156726377479544</v>
      </c>
      <c r="CF5" s="59">
        <v>50.194404156655857</v>
      </c>
      <c r="CG5" s="58">
        <v>120184.6</v>
      </c>
      <c r="CH5" s="58">
        <f t="shared" ref="CH5:CH50" si="14">CD5/CG5*100</f>
        <v>98.683525177102553</v>
      </c>
    </row>
    <row r="6" spans="1:86" ht="15.75" customHeight="1" x14ac:dyDescent="0.25">
      <c r="A6" s="17" t="s">
        <v>34</v>
      </c>
      <c r="B6" s="26" t="s">
        <v>32</v>
      </c>
      <c r="C6" s="26" t="s">
        <v>35</v>
      </c>
      <c r="D6" s="39" t="s">
        <v>1</v>
      </c>
      <c r="E6" s="15">
        <f>E9</f>
        <v>84700.2</v>
      </c>
      <c r="F6" s="15">
        <f t="shared" ref="F6:N6" si="15">F9</f>
        <v>85909.4</v>
      </c>
      <c r="G6" s="15">
        <f t="shared" si="15"/>
        <v>79402</v>
      </c>
      <c r="H6" s="15">
        <f t="shared" si="15"/>
        <v>97254.9</v>
      </c>
      <c r="I6" s="15">
        <f t="shared" si="15"/>
        <v>2820</v>
      </c>
      <c r="J6" s="15">
        <f t="shared" si="15"/>
        <v>99616.2</v>
      </c>
      <c r="K6" s="15">
        <f t="shared" si="15"/>
        <v>93500</v>
      </c>
      <c r="L6" s="4">
        <f t="shared" si="3"/>
        <v>13706.800000000003</v>
      </c>
      <c r="M6" s="15">
        <f>M9</f>
        <v>26989.1</v>
      </c>
      <c r="N6" s="15">
        <f t="shared" si="15"/>
        <v>99453</v>
      </c>
      <c r="O6" s="4">
        <f>N6-H6</f>
        <v>2198.1000000000058</v>
      </c>
      <c r="P6" s="15">
        <f>P9</f>
        <v>7308.6</v>
      </c>
      <c r="Q6" s="15">
        <f>Q9</f>
        <v>7431</v>
      </c>
      <c r="R6" s="15">
        <f>R9</f>
        <v>9000</v>
      </c>
      <c r="S6" s="4">
        <f>N6/M6*100</f>
        <v>368.4932065167049</v>
      </c>
      <c r="T6" s="4" t="e">
        <f>N6/N4*100</f>
        <v>#REF!</v>
      </c>
      <c r="U6" s="20">
        <v>102373</v>
      </c>
      <c r="V6" s="23">
        <f>V9</f>
        <v>109864.1</v>
      </c>
      <c r="W6" s="4">
        <f t="shared" si="4"/>
        <v>7491.1000000000058</v>
      </c>
      <c r="X6" s="23">
        <f>X9</f>
        <v>109864.1</v>
      </c>
      <c r="Y6" s="15">
        <f>Y9</f>
        <v>107401.1</v>
      </c>
      <c r="Z6" s="15">
        <f>Z9</f>
        <v>75899.199999999997</v>
      </c>
      <c r="AA6" s="4">
        <f t="shared" si="5"/>
        <v>141.50491704787405</v>
      </c>
      <c r="AB6" s="4">
        <f t="shared" si="6"/>
        <v>107.99181522930429</v>
      </c>
      <c r="AC6" s="4">
        <f>Y6/M6*100</f>
        <v>397.94250271405866</v>
      </c>
      <c r="AD6" s="4">
        <f t="shared" si="7"/>
        <v>97.758139374008437</v>
      </c>
      <c r="AE6" s="15">
        <f>AE9</f>
        <v>105939.6</v>
      </c>
      <c r="AF6" s="4">
        <v>2822</v>
      </c>
      <c r="AG6" s="4">
        <f>AE6/M6*100</f>
        <v>392.52735363535652</v>
      </c>
      <c r="AH6" s="4">
        <v>2920</v>
      </c>
      <c r="AI6" s="15">
        <f>AI9</f>
        <v>110213</v>
      </c>
      <c r="AJ6" s="23">
        <f>AJ9</f>
        <v>109864.1</v>
      </c>
      <c r="AK6" s="20">
        <v>102373</v>
      </c>
      <c r="AL6" s="21">
        <f t="shared" si="1"/>
        <v>2920</v>
      </c>
      <c r="AM6" s="21">
        <f t="shared" si="8"/>
        <v>-2463</v>
      </c>
      <c r="AN6" s="21">
        <f t="shared" si="9"/>
        <v>97.758139374008437</v>
      </c>
      <c r="AO6" s="21" t="e">
        <f>Y6/#REF!*100</f>
        <v>#REF!</v>
      </c>
      <c r="AP6" s="23">
        <f>AP9</f>
        <v>110213</v>
      </c>
      <c r="AQ6" s="4">
        <f t="shared" si="10"/>
        <v>3566.6000000000058</v>
      </c>
      <c r="AR6" s="4">
        <f t="shared" si="11"/>
        <v>0</v>
      </c>
      <c r="AS6" s="4">
        <f t="shared" si="2"/>
        <v>2756.8000000000029</v>
      </c>
      <c r="AT6" s="4">
        <f t="shared" si="12"/>
        <v>10760</v>
      </c>
      <c r="AU6" s="21">
        <f t="shared" si="13"/>
        <v>-2811.8999999999942</v>
      </c>
      <c r="AV6" s="60">
        <v>211165</v>
      </c>
      <c r="AW6" s="60">
        <v>187421</v>
      </c>
      <c r="AX6" s="60">
        <v>0</v>
      </c>
      <c r="AY6" s="60">
        <v>0</v>
      </c>
      <c r="AZ6" s="60">
        <v>0</v>
      </c>
      <c r="BA6" s="60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0</v>
      </c>
      <c r="BI6" s="60">
        <v>0</v>
      </c>
      <c r="BJ6" s="60">
        <v>0</v>
      </c>
      <c r="BK6" s="60">
        <v>0</v>
      </c>
      <c r="BL6" s="60">
        <v>58440.2</v>
      </c>
      <c r="BM6" s="60">
        <v>58440.2</v>
      </c>
      <c r="BN6" s="60">
        <v>31.181244364292155</v>
      </c>
      <c r="BO6" s="60">
        <v>0</v>
      </c>
      <c r="BP6" s="60">
        <v>73298.099999999991</v>
      </c>
      <c r="BQ6" s="60">
        <v>113943</v>
      </c>
      <c r="BR6" s="60"/>
      <c r="BS6" s="60"/>
      <c r="BT6" s="60">
        <v>0</v>
      </c>
      <c r="BU6" s="60">
        <v>0</v>
      </c>
      <c r="BV6" s="60">
        <v>0</v>
      </c>
      <c r="BW6" s="60">
        <v>0</v>
      </c>
      <c r="BX6" s="60" t="e">
        <v>#DIV/0!</v>
      </c>
      <c r="BY6" s="60">
        <v>50192.4</v>
      </c>
      <c r="BZ6" s="60">
        <v>67812.800000000003</v>
      </c>
      <c r="CA6" s="60">
        <v>186888.5</v>
      </c>
      <c r="CB6" s="60">
        <v>188305.5</v>
      </c>
      <c r="CC6" s="60">
        <v>75491.7</v>
      </c>
      <c r="CD6" s="60">
        <v>93601.799999999988</v>
      </c>
      <c r="CE6" s="61">
        <v>49.942002230273012</v>
      </c>
      <c r="CF6" s="61">
        <v>49.70741693683933</v>
      </c>
      <c r="CG6" s="60">
        <v>104794.9</v>
      </c>
      <c r="CH6" s="60">
        <f t="shared" si="14"/>
        <v>89.319041289223037</v>
      </c>
    </row>
    <row r="7" spans="1:86" ht="18" hidden="1" customHeight="1" x14ac:dyDescent="0.25">
      <c r="A7" s="17" t="s">
        <v>36</v>
      </c>
      <c r="B7" s="27" t="s">
        <v>32</v>
      </c>
      <c r="C7" s="27" t="s">
        <v>35</v>
      </c>
      <c r="D7" s="7" t="s">
        <v>16</v>
      </c>
      <c r="E7" s="6">
        <v>0</v>
      </c>
      <c r="F7" s="6">
        <v>0</v>
      </c>
      <c r="G7" s="6">
        <v>0</v>
      </c>
      <c r="H7" s="12" t="e">
        <v>#DIV/0!</v>
      </c>
      <c r="I7" s="6">
        <v>0</v>
      </c>
      <c r="J7" s="6"/>
      <c r="K7" s="6"/>
      <c r="L7" s="4"/>
      <c r="M7" s="6"/>
      <c r="N7" s="12"/>
      <c r="O7" s="4"/>
      <c r="P7" s="4"/>
      <c r="Q7" s="4"/>
      <c r="R7" s="4"/>
      <c r="S7" s="4"/>
      <c r="T7" s="4"/>
      <c r="U7" s="19"/>
      <c r="V7" s="22"/>
      <c r="W7" s="4">
        <f t="shared" si="4"/>
        <v>0</v>
      </c>
      <c r="X7" s="22"/>
      <c r="Y7" s="12"/>
      <c r="Z7" s="12"/>
      <c r="AA7" s="4" t="e">
        <f t="shared" si="5"/>
        <v>#DIV/0!</v>
      </c>
      <c r="AB7" s="6"/>
      <c r="AC7" s="4"/>
      <c r="AD7" s="4" t="e">
        <f t="shared" si="7"/>
        <v>#DIV/0!</v>
      </c>
      <c r="AE7" s="12"/>
      <c r="AF7" s="4"/>
      <c r="AG7" s="4"/>
      <c r="AH7" s="6"/>
      <c r="AI7" s="22"/>
      <c r="AJ7" s="22"/>
      <c r="AK7" s="19"/>
      <c r="AL7" s="22"/>
      <c r="AM7" s="21">
        <f t="shared" si="8"/>
        <v>0</v>
      </c>
      <c r="AN7" s="21" t="e">
        <f t="shared" si="9"/>
        <v>#DIV/0!</v>
      </c>
      <c r="AO7" s="21" t="e">
        <f>Y7/#REF!*100</f>
        <v>#REF!</v>
      </c>
      <c r="AP7" s="22"/>
      <c r="AQ7" s="6">
        <f t="shared" si="10"/>
        <v>0</v>
      </c>
      <c r="AR7" s="4">
        <f t="shared" si="11"/>
        <v>0</v>
      </c>
      <c r="AS7" s="6">
        <f t="shared" si="2"/>
        <v>0</v>
      </c>
      <c r="AT7" s="4">
        <f t="shared" si="12"/>
        <v>0</v>
      </c>
      <c r="AU7" s="21">
        <f t="shared" si="13"/>
        <v>0</v>
      </c>
      <c r="AV7" s="60">
        <v>0</v>
      </c>
      <c r="AW7" s="60"/>
      <c r="AX7" s="60"/>
      <c r="AY7" s="60">
        <v>0</v>
      </c>
      <c r="AZ7" s="60"/>
      <c r="BA7" s="60">
        <v>0</v>
      </c>
      <c r="BB7" s="60" t="e">
        <v>#DIV/0!</v>
      </c>
      <c r="BC7" s="60"/>
      <c r="BD7" s="60" t="e">
        <v>#DIV/0!</v>
      </c>
      <c r="BE7" s="60">
        <v>74700.100000000006</v>
      </c>
      <c r="BF7" s="60" t="e">
        <v>#DIV/0!</v>
      </c>
      <c r="BG7" s="60">
        <v>74700.100000000006</v>
      </c>
      <c r="BH7" s="60">
        <v>74700.100000000006</v>
      </c>
      <c r="BI7" s="60">
        <v>0</v>
      </c>
      <c r="BJ7" s="60" t="e">
        <v>#DIV/0!</v>
      </c>
      <c r="BK7" s="60">
        <v>0</v>
      </c>
      <c r="BL7" s="60">
        <v>0</v>
      </c>
      <c r="BM7" s="60">
        <v>0</v>
      </c>
      <c r="BN7" s="60" t="e">
        <v>#DIV/0!</v>
      </c>
      <c r="BO7" s="60">
        <v>0</v>
      </c>
      <c r="BP7" s="60">
        <v>0</v>
      </c>
      <c r="BQ7" s="60">
        <v>0</v>
      </c>
      <c r="BR7" s="60"/>
      <c r="BS7" s="60"/>
      <c r="BT7" s="60" t="e">
        <v>#DIV/0!</v>
      </c>
      <c r="BU7" s="60"/>
      <c r="BV7" s="60"/>
      <c r="BW7" s="60"/>
      <c r="BX7" s="60" t="e">
        <v>#DIV/0!</v>
      </c>
      <c r="BY7" s="60">
        <v>0</v>
      </c>
      <c r="BZ7" s="60">
        <v>0</v>
      </c>
      <c r="CA7" s="60">
        <v>0</v>
      </c>
      <c r="CB7" s="60"/>
      <c r="CC7" s="60">
        <v>0</v>
      </c>
      <c r="CD7" s="60">
        <v>0</v>
      </c>
      <c r="CE7" s="61" t="e">
        <v>#DIV/0!</v>
      </c>
      <c r="CF7" s="61" t="e">
        <v>#DIV/0!</v>
      </c>
      <c r="CG7" s="60">
        <v>0</v>
      </c>
      <c r="CH7" s="60" t="e">
        <f t="shared" si="14"/>
        <v>#DIV/0!</v>
      </c>
    </row>
    <row r="8" spans="1:86" ht="15" hidden="1" customHeight="1" x14ac:dyDescent="0.25">
      <c r="A8" s="17" t="s">
        <v>60</v>
      </c>
      <c r="B8" s="27" t="s">
        <v>32</v>
      </c>
      <c r="C8" s="27">
        <v>110</v>
      </c>
      <c r="D8" s="7" t="s">
        <v>16</v>
      </c>
      <c r="E8" s="6"/>
      <c r="F8" s="6"/>
      <c r="G8" s="6"/>
      <c r="H8" s="12" t="e">
        <v>#DIV/0!</v>
      </c>
      <c r="I8" s="6"/>
      <c r="J8" s="6"/>
      <c r="K8" s="6"/>
      <c r="L8" s="4">
        <f t="shared" si="3"/>
        <v>0</v>
      </c>
      <c r="M8" s="6"/>
      <c r="N8" s="12"/>
      <c r="O8" s="4"/>
      <c r="P8" s="4"/>
      <c r="Q8" s="4"/>
      <c r="R8" s="4"/>
      <c r="S8" s="4"/>
      <c r="T8" s="4"/>
      <c r="U8" s="19"/>
      <c r="V8" s="22"/>
      <c r="W8" s="4">
        <f t="shared" si="4"/>
        <v>0</v>
      </c>
      <c r="X8" s="22"/>
      <c r="Y8" s="12"/>
      <c r="Z8" s="12"/>
      <c r="AA8" s="4" t="e">
        <f t="shared" si="5"/>
        <v>#DIV/0!</v>
      </c>
      <c r="AB8" s="6"/>
      <c r="AC8" s="4"/>
      <c r="AD8" s="4" t="e">
        <f t="shared" si="7"/>
        <v>#DIV/0!</v>
      </c>
      <c r="AE8" s="12"/>
      <c r="AF8" s="4"/>
      <c r="AG8" s="4"/>
      <c r="AH8" s="6"/>
      <c r="AI8" s="22"/>
      <c r="AJ8" s="22"/>
      <c r="AK8" s="19"/>
      <c r="AL8" s="22"/>
      <c r="AM8" s="21">
        <f t="shared" si="8"/>
        <v>0</v>
      </c>
      <c r="AN8" s="21" t="e">
        <f t="shared" si="9"/>
        <v>#DIV/0!</v>
      </c>
      <c r="AO8" s="21" t="e">
        <f>Y8/#REF!*100</f>
        <v>#REF!</v>
      </c>
      <c r="AP8" s="22"/>
      <c r="AQ8" s="6">
        <f t="shared" si="10"/>
        <v>0</v>
      </c>
      <c r="AR8" s="4">
        <f t="shared" si="11"/>
        <v>0</v>
      </c>
      <c r="AS8" s="6">
        <f t="shared" si="2"/>
        <v>0</v>
      </c>
      <c r="AT8" s="4">
        <f t="shared" si="12"/>
        <v>0</v>
      </c>
      <c r="AU8" s="21">
        <f t="shared" si="13"/>
        <v>0</v>
      </c>
      <c r="AV8" s="60">
        <v>0</v>
      </c>
      <c r="AW8" s="60"/>
      <c r="AX8" s="60"/>
      <c r="AY8" s="60">
        <v>0</v>
      </c>
      <c r="AZ8" s="60"/>
      <c r="BA8" s="60">
        <v>0</v>
      </c>
      <c r="BB8" s="60" t="e">
        <v>#DIV/0!</v>
      </c>
      <c r="BC8" s="60"/>
      <c r="BD8" s="60" t="e">
        <v>#DIV/0!</v>
      </c>
      <c r="BE8" s="60">
        <v>11703</v>
      </c>
      <c r="BF8" s="60" t="e">
        <v>#DIV/0!</v>
      </c>
      <c r="BG8" s="60">
        <v>11703</v>
      </c>
      <c r="BH8" s="60">
        <v>11703</v>
      </c>
      <c r="BI8" s="60">
        <v>0</v>
      </c>
      <c r="BJ8" s="60" t="e">
        <v>#DIV/0!</v>
      </c>
      <c r="BK8" s="60">
        <v>0</v>
      </c>
      <c r="BL8" s="60">
        <v>0</v>
      </c>
      <c r="BM8" s="60">
        <v>0</v>
      </c>
      <c r="BN8" s="60" t="e">
        <v>#DIV/0!</v>
      </c>
      <c r="BO8" s="60">
        <v>0</v>
      </c>
      <c r="BP8" s="60">
        <v>0</v>
      </c>
      <c r="BQ8" s="60">
        <v>0</v>
      </c>
      <c r="BR8" s="60"/>
      <c r="BS8" s="60"/>
      <c r="BT8" s="60" t="e">
        <v>#DIV/0!</v>
      </c>
      <c r="BU8" s="60"/>
      <c r="BV8" s="60"/>
      <c r="BW8" s="60"/>
      <c r="BX8" s="60" t="e">
        <v>#DIV/0!</v>
      </c>
      <c r="BY8" s="60">
        <v>0</v>
      </c>
      <c r="BZ8" s="60">
        <v>0</v>
      </c>
      <c r="CA8" s="60">
        <v>0</v>
      </c>
      <c r="CB8" s="60"/>
      <c r="CC8" s="60">
        <v>0</v>
      </c>
      <c r="CD8" s="60">
        <v>0</v>
      </c>
      <c r="CE8" s="61" t="e">
        <v>#DIV/0!</v>
      </c>
      <c r="CF8" s="61" t="e">
        <v>#DIV/0!</v>
      </c>
      <c r="CG8" s="60">
        <v>0</v>
      </c>
      <c r="CH8" s="60" t="e">
        <f t="shared" si="14"/>
        <v>#DIV/0!</v>
      </c>
    </row>
    <row r="9" spans="1:86" ht="15.75" customHeight="1" x14ac:dyDescent="0.25">
      <c r="A9" s="17" t="s">
        <v>37</v>
      </c>
      <c r="B9" s="31" t="s">
        <v>32</v>
      </c>
      <c r="C9" s="31" t="s">
        <v>35</v>
      </c>
      <c r="D9" s="7" t="s">
        <v>2</v>
      </c>
      <c r="E9" s="6">
        <v>84700.2</v>
      </c>
      <c r="F9" s="6">
        <v>85909.4</v>
      </c>
      <c r="G9" s="6">
        <v>79402</v>
      </c>
      <c r="H9" s="12">
        <v>97254.9</v>
      </c>
      <c r="I9" s="6">
        <v>2820</v>
      </c>
      <c r="J9" s="6">
        <v>99616.2</v>
      </c>
      <c r="K9" s="6">
        <v>93500</v>
      </c>
      <c r="L9" s="6">
        <f t="shared" si="3"/>
        <v>13706.800000000003</v>
      </c>
      <c r="M9" s="6">
        <v>26989.1</v>
      </c>
      <c r="N9" s="12">
        <v>99453</v>
      </c>
      <c r="O9" s="6">
        <f t="shared" ref="O9:O15" si="16">N9-H9</f>
        <v>2198.1000000000058</v>
      </c>
      <c r="P9" s="6">
        <v>7308.6</v>
      </c>
      <c r="Q9" s="6">
        <v>7431</v>
      </c>
      <c r="R9" s="5">
        <v>9000</v>
      </c>
      <c r="S9" s="6">
        <f>N9/M9*100</f>
        <v>368.4932065167049</v>
      </c>
      <c r="T9" s="6" t="e">
        <f>N9/N4*100</f>
        <v>#REF!</v>
      </c>
      <c r="U9" s="19">
        <v>102373</v>
      </c>
      <c r="V9" s="22">
        <v>109864.1</v>
      </c>
      <c r="W9" s="6">
        <f t="shared" si="4"/>
        <v>7491.1000000000058</v>
      </c>
      <c r="X9" s="22">
        <v>109864.1</v>
      </c>
      <c r="Y9" s="12">
        <v>107401.1</v>
      </c>
      <c r="Z9" s="12">
        <v>75899.199999999997</v>
      </c>
      <c r="AA9" s="6">
        <f t="shared" si="5"/>
        <v>141.50491704787405</v>
      </c>
      <c r="AB9" s="6">
        <f t="shared" si="6"/>
        <v>107.99181522930429</v>
      </c>
      <c r="AC9" s="6">
        <f>Y9/M9*100</f>
        <v>397.94250271405866</v>
      </c>
      <c r="AD9" s="6">
        <f t="shared" si="7"/>
        <v>97.758139374008437</v>
      </c>
      <c r="AE9" s="12">
        <v>105939.6</v>
      </c>
      <c r="AF9" s="6">
        <v>2822</v>
      </c>
      <c r="AG9" s="6">
        <f>AE9/M9*100</f>
        <v>392.52735363535652</v>
      </c>
      <c r="AH9" s="6">
        <v>2920</v>
      </c>
      <c r="AI9" s="22">
        <v>110213</v>
      </c>
      <c r="AJ9" s="22">
        <v>109864.1</v>
      </c>
      <c r="AK9" s="19">
        <v>102373</v>
      </c>
      <c r="AL9" s="22">
        <f t="shared" si="1"/>
        <v>2920</v>
      </c>
      <c r="AM9" s="22">
        <f t="shared" si="8"/>
        <v>-2463</v>
      </c>
      <c r="AN9" s="22">
        <f t="shared" si="9"/>
        <v>97.758139374008437</v>
      </c>
      <c r="AO9" s="22" t="e">
        <f>Y9/#REF!*100</f>
        <v>#REF!</v>
      </c>
      <c r="AP9" s="22">
        <v>110213</v>
      </c>
      <c r="AQ9" s="6">
        <f t="shared" si="10"/>
        <v>3566.6000000000058</v>
      </c>
      <c r="AR9" s="6">
        <f t="shared" si="11"/>
        <v>0</v>
      </c>
      <c r="AS9" s="6">
        <f t="shared" si="2"/>
        <v>2756.8000000000029</v>
      </c>
      <c r="AT9" s="6">
        <f t="shared" si="12"/>
        <v>10760</v>
      </c>
      <c r="AU9" s="22">
        <f t="shared" si="13"/>
        <v>-2811.8999999999942</v>
      </c>
      <c r="AV9" s="60">
        <v>211165</v>
      </c>
      <c r="AW9" s="60">
        <v>187421</v>
      </c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>
        <v>50192.4</v>
      </c>
      <c r="BZ9" s="60">
        <v>67812.800000000003</v>
      </c>
      <c r="CA9" s="60">
        <v>186888.5</v>
      </c>
      <c r="CB9" s="60">
        <v>188305.5</v>
      </c>
      <c r="CC9" s="60">
        <v>75491.7</v>
      </c>
      <c r="CD9" s="60">
        <v>93601.799999999988</v>
      </c>
      <c r="CE9" s="61">
        <v>49.942002230273012</v>
      </c>
      <c r="CF9" s="61">
        <v>49.70741693683933</v>
      </c>
      <c r="CG9" s="60">
        <v>104794.9</v>
      </c>
      <c r="CH9" s="60">
        <f t="shared" si="14"/>
        <v>89.319041289223037</v>
      </c>
    </row>
    <row r="10" spans="1:86" ht="15.75" customHeight="1" x14ac:dyDescent="0.25">
      <c r="A10" s="17" t="s">
        <v>150</v>
      </c>
      <c r="B10" s="38" t="s">
        <v>32</v>
      </c>
      <c r="C10" s="38" t="s">
        <v>35</v>
      </c>
      <c r="D10" s="39" t="s">
        <v>146</v>
      </c>
      <c r="E10" s="6"/>
      <c r="F10" s="6"/>
      <c r="G10" s="6"/>
      <c r="H10" s="12"/>
      <c r="I10" s="6"/>
      <c r="J10" s="6"/>
      <c r="K10" s="6"/>
      <c r="L10" s="6"/>
      <c r="M10" s="6"/>
      <c r="N10" s="12"/>
      <c r="O10" s="6"/>
      <c r="P10" s="6"/>
      <c r="Q10" s="6"/>
      <c r="R10" s="5"/>
      <c r="S10" s="6"/>
      <c r="T10" s="6"/>
      <c r="U10" s="19"/>
      <c r="V10" s="22"/>
      <c r="W10" s="6"/>
      <c r="X10" s="22"/>
      <c r="Y10" s="12"/>
      <c r="Z10" s="12"/>
      <c r="AA10" s="6"/>
      <c r="AB10" s="6"/>
      <c r="AC10" s="6"/>
      <c r="AD10" s="6"/>
      <c r="AE10" s="12"/>
      <c r="AF10" s="6"/>
      <c r="AG10" s="6"/>
      <c r="AH10" s="6"/>
      <c r="AI10" s="22"/>
      <c r="AJ10" s="22"/>
      <c r="AK10" s="19"/>
      <c r="AL10" s="22"/>
      <c r="AM10" s="22"/>
      <c r="AN10" s="22"/>
      <c r="AO10" s="22"/>
      <c r="AP10" s="22"/>
      <c r="AQ10" s="6"/>
      <c r="AR10" s="6"/>
      <c r="AS10" s="6"/>
      <c r="AT10" s="6"/>
      <c r="AU10" s="22"/>
      <c r="AV10" s="60">
        <v>7118.1</v>
      </c>
      <c r="AW10" s="60">
        <v>15050</v>
      </c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>
        <v>1975.6</v>
      </c>
      <c r="BZ10" s="60">
        <v>2445</v>
      </c>
      <c r="CA10" s="60">
        <v>6427.3</v>
      </c>
      <c r="CB10" s="60">
        <v>15050</v>
      </c>
      <c r="CC10" s="60">
        <v>6305.7</v>
      </c>
      <c r="CD10" s="60">
        <v>7745.7</v>
      </c>
      <c r="CE10" s="61">
        <v>51.46644518272425</v>
      </c>
      <c r="CF10" s="61">
        <v>51.46644518272425</v>
      </c>
      <c r="CG10" s="60">
        <v>3448.8</v>
      </c>
      <c r="CH10" s="60">
        <f t="shared" si="14"/>
        <v>224.59116214335418</v>
      </c>
    </row>
    <row r="11" spans="1:86" ht="19.899999999999999" customHeight="1" x14ac:dyDescent="0.25">
      <c r="A11" s="17" t="s">
        <v>38</v>
      </c>
      <c r="B11" s="27" t="s">
        <v>32</v>
      </c>
      <c r="C11" s="27" t="s">
        <v>35</v>
      </c>
      <c r="D11" s="43" t="s">
        <v>3</v>
      </c>
      <c r="E11" s="5">
        <f>E13+E14+E15</f>
        <v>11956.5</v>
      </c>
      <c r="F11" s="5">
        <f>F13+F14+F15</f>
        <v>12324.7</v>
      </c>
      <c r="G11" s="5">
        <f>G13+G14+G15</f>
        <v>12596</v>
      </c>
      <c r="H11" s="12">
        <v>14157.5</v>
      </c>
      <c r="I11" s="5">
        <f>I13+I14+I15</f>
        <v>0</v>
      </c>
      <c r="J11" s="6" t="e">
        <f>#REF!+#REF!+J13+J14+J15+#REF!</f>
        <v>#REF!</v>
      </c>
      <c r="K11" s="5">
        <f>K13+K14+K15</f>
        <v>14234.2</v>
      </c>
      <c r="L11" s="4" t="e">
        <f t="shared" si="3"/>
        <v>#REF!</v>
      </c>
      <c r="M11" s="5">
        <f>M13+M14+M15</f>
        <v>6546.2</v>
      </c>
      <c r="N11" s="12">
        <v>22860</v>
      </c>
      <c r="O11" s="4">
        <f t="shared" si="16"/>
        <v>8702.5</v>
      </c>
      <c r="P11" s="5">
        <f>P13+P14+P15</f>
        <v>3143.8</v>
      </c>
      <c r="Q11" s="5">
        <f>Q13+Q14+Q15</f>
        <v>230</v>
      </c>
      <c r="R11" s="5">
        <f>R13+R14+R15</f>
        <v>180</v>
      </c>
      <c r="S11" s="4">
        <f t="shared" ref="S11:S18" si="17">N11/M11*100</f>
        <v>349.21022883504935</v>
      </c>
      <c r="T11" s="4" t="e">
        <f>N11/N4*100</f>
        <v>#REF!</v>
      </c>
      <c r="U11" s="5" t="e">
        <f>U13+U14+U15+#REF!+#REF!+#REF!</f>
        <v>#REF!</v>
      </c>
      <c r="V11" s="24" t="e">
        <f>V13+V14+V15+#REF!+#REF!+#REF!</f>
        <v>#REF!</v>
      </c>
      <c r="W11" s="4" t="e">
        <f t="shared" si="4"/>
        <v>#REF!</v>
      </c>
      <c r="X11" s="24" t="e">
        <f>X13+X14+X15+#REF!+#REF!+#REF!</f>
        <v>#REF!</v>
      </c>
      <c r="Y11" s="5" t="e">
        <f>Y13+Y14+Y15+#REF!+#REF!+#REF!</f>
        <v>#REF!</v>
      </c>
      <c r="Z11" s="5" t="e">
        <f>Z13+Z14+Z15+#REF!+#REF!+#REF!</f>
        <v>#REF!</v>
      </c>
      <c r="AA11" s="4" t="e">
        <f t="shared" si="5"/>
        <v>#REF!</v>
      </c>
      <c r="AB11" s="6" t="e">
        <f t="shared" si="6"/>
        <v>#REF!</v>
      </c>
      <c r="AC11" s="4" t="e">
        <f>Y11/M11*100</f>
        <v>#REF!</v>
      </c>
      <c r="AD11" s="4" t="e">
        <f t="shared" si="7"/>
        <v>#REF!</v>
      </c>
      <c r="AE11" s="5" t="e">
        <f>AE13+AE14+AE15+#REF!+#REF!+#REF!</f>
        <v>#REF!</v>
      </c>
      <c r="AF11" s="5" t="e">
        <f>AF13+AF14+AF15+#REF!+#REF!+#REF!</f>
        <v>#REF!</v>
      </c>
      <c r="AG11" s="4" t="e">
        <f>AE11/M11*100</f>
        <v>#REF!</v>
      </c>
      <c r="AH11" s="5" t="e">
        <f>AH13+AH14+AH15+#REF!+#REF!+#REF!</f>
        <v>#REF!</v>
      </c>
      <c r="AI11" s="5" t="e">
        <f>AI13+AI14+AI15+#REF!+#REF!+#REF!</f>
        <v>#REF!</v>
      </c>
      <c r="AJ11" s="24" t="e">
        <f>AJ13+AJ14+AJ15+#REF!+#REF!+#REF!</f>
        <v>#REF!</v>
      </c>
      <c r="AK11" s="5" t="e">
        <f>AK13+AK14+AK15+#REF!+#REF!+#REF!</f>
        <v>#REF!</v>
      </c>
      <c r="AL11" s="22" t="e">
        <f t="shared" si="1"/>
        <v>#REF!</v>
      </c>
      <c r="AM11" s="21" t="e">
        <f t="shared" si="8"/>
        <v>#REF!</v>
      </c>
      <c r="AN11" s="21" t="e">
        <f t="shared" si="9"/>
        <v>#REF!</v>
      </c>
      <c r="AO11" s="21" t="e">
        <f>Y11/#REF!*100</f>
        <v>#REF!</v>
      </c>
      <c r="AP11" s="24" t="e">
        <f>AP13+AP14+AP15+#REF!+#REF!+#REF!</f>
        <v>#REF!</v>
      </c>
      <c r="AQ11" s="6" t="e">
        <f t="shared" si="10"/>
        <v>#REF!</v>
      </c>
      <c r="AR11" s="4" t="e">
        <f t="shared" si="11"/>
        <v>#REF!</v>
      </c>
      <c r="AS11" s="6" t="e">
        <f t="shared" si="2"/>
        <v>#REF!</v>
      </c>
      <c r="AT11" s="4" t="e">
        <f t="shared" si="12"/>
        <v>#REF!</v>
      </c>
      <c r="AU11" s="21" t="e">
        <f t="shared" si="13"/>
        <v>#REF!</v>
      </c>
      <c r="AV11" s="60">
        <v>20461.8</v>
      </c>
      <c r="AW11" s="60">
        <v>35322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5204.7</v>
      </c>
      <c r="BZ11" s="60">
        <v>9466.9</v>
      </c>
      <c r="CA11" s="60">
        <v>20051.7</v>
      </c>
      <c r="CB11" s="60">
        <v>30140.799999999999</v>
      </c>
      <c r="CC11" s="60">
        <v>15340.2</v>
      </c>
      <c r="CD11" s="60">
        <v>15765.400000000001</v>
      </c>
      <c r="CE11" s="61">
        <v>44.633372968688072</v>
      </c>
      <c r="CF11" s="61">
        <v>52.305844569487213</v>
      </c>
      <c r="CG11" s="60">
        <v>10355.4</v>
      </c>
      <c r="CH11" s="60">
        <f t="shared" si="14"/>
        <v>152.24327404059719</v>
      </c>
    </row>
    <row r="12" spans="1:86" ht="19.899999999999999" customHeight="1" x14ac:dyDescent="0.25">
      <c r="A12" s="17" t="s">
        <v>163</v>
      </c>
      <c r="B12" s="27" t="s">
        <v>32</v>
      </c>
      <c r="C12" s="27" t="s">
        <v>35</v>
      </c>
      <c r="D12" s="7" t="s">
        <v>165</v>
      </c>
      <c r="E12" s="46"/>
      <c r="F12" s="46"/>
      <c r="G12" s="5"/>
      <c r="H12" s="12"/>
      <c r="I12" s="5"/>
      <c r="J12" s="6"/>
      <c r="K12" s="5"/>
      <c r="L12" s="4"/>
      <c r="M12" s="5"/>
      <c r="N12" s="12"/>
      <c r="O12" s="4"/>
      <c r="P12" s="5"/>
      <c r="Q12" s="5"/>
      <c r="R12" s="5"/>
      <c r="S12" s="4"/>
      <c r="T12" s="4"/>
      <c r="U12" s="24"/>
      <c r="V12" s="24"/>
      <c r="W12" s="4"/>
      <c r="X12" s="24"/>
      <c r="Y12" s="5"/>
      <c r="Z12" s="5"/>
      <c r="AA12" s="4"/>
      <c r="AB12" s="6"/>
      <c r="AC12" s="4"/>
      <c r="AD12" s="4"/>
      <c r="AE12" s="5"/>
      <c r="AF12" s="5"/>
      <c r="AG12" s="4"/>
      <c r="AH12" s="5"/>
      <c r="AI12" s="24"/>
      <c r="AJ12" s="24"/>
      <c r="AK12" s="24"/>
      <c r="AL12" s="22"/>
      <c r="AM12" s="21"/>
      <c r="AN12" s="21"/>
      <c r="AO12" s="21"/>
      <c r="AP12" s="24"/>
      <c r="AQ12" s="6"/>
      <c r="AR12" s="4"/>
      <c r="AS12" s="6"/>
      <c r="AT12" s="4"/>
      <c r="AU12" s="21"/>
      <c r="AV12" s="60"/>
      <c r="AW12" s="60">
        <v>11887</v>
      </c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>
        <v>11100</v>
      </c>
      <c r="CC12" s="60">
        <v>6039.7</v>
      </c>
      <c r="CD12" s="60">
        <v>6263.7</v>
      </c>
      <c r="CE12" s="61">
        <v>52.69369899890637</v>
      </c>
      <c r="CF12" s="61">
        <v>56.429729729729729</v>
      </c>
      <c r="CG12" s="60">
        <v>0</v>
      </c>
      <c r="CH12" s="60"/>
    </row>
    <row r="13" spans="1:86" ht="17.25" customHeight="1" x14ac:dyDescent="0.25">
      <c r="A13" s="17" t="s">
        <v>112</v>
      </c>
      <c r="B13" s="27" t="s">
        <v>32</v>
      </c>
      <c r="C13" s="27" t="s">
        <v>35</v>
      </c>
      <c r="D13" s="7" t="s">
        <v>4</v>
      </c>
      <c r="E13" s="14">
        <v>11956.5</v>
      </c>
      <c r="F13" s="14">
        <v>12321.6</v>
      </c>
      <c r="G13" s="6">
        <v>12347</v>
      </c>
      <c r="H13" s="12">
        <v>14121.5</v>
      </c>
      <c r="I13" s="6">
        <v>0</v>
      </c>
      <c r="J13" s="6">
        <v>14327.4</v>
      </c>
      <c r="K13" s="6">
        <v>14200</v>
      </c>
      <c r="L13" s="4">
        <f t="shared" si="3"/>
        <v>2005.7999999999993</v>
      </c>
      <c r="M13" s="6">
        <v>6542</v>
      </c>
      <c r="N13" s="12">
        <v>16453</v>
      </c>
      <c r="O13" s="4">
        <f t="shared" si="16"/>
        <v>2331.5</v>
      </c>
      <c r="P13" s="6">
        <v>3137.3</v>
      </c>
      <c r="Q13" s="6">
        <v>230</v>
      </c>
      <c r="R13" s="6">
        <v>180</v>
      </c>
      <c r="S13" s="4">
        <f t="shared" si="17"/>
        <v>251.49801284011005</v>
      </c>
      <c r="T13" s="4" t="e">
        <f>N13/N4*100</f>
        <v>#REF!</v>
      </c>
      <c r="U13" s="19">
        <v>16733</v>
      </c>
      <c r="V13" s="22">
        <v>15700.9</v>
      </c>
      <c r="W13" s="4">
        <f t="shared" si="4"/>
        <v>-1032.1000000000004</v>
      </c>
      <c r="X13" s="22">
        <v>15700.9</v>
      </c>
      <c r="Y13" s="12">
        <v>15683.7</v>
      </c>
      <c r="Z13" s="12">
        <v>13711.5</v>
      </c>
      <c r="AA13" s="4">
        <f t="shared" si="5"/>
        <v>114.38354665791491</v>
      </c>
      <c r="AB13" s="6">
        <f t="shared" si="6"/>
        <v>95.324256974411966</v>
      </c>
      <c r="AC13" s="4">
        <f>Y13/M13*100</f>
        <v>239.7386120452461</v>
      </c>
      <c r="AD13" s="4">
        <f t="shared" si="7"/>
        <v>99.890452139686275</v>
      </c>
      <c r="AE13" s="12">
        <v>17162.5</v>
      </c>
      <c r="AF13" s="4">
        <v>313</v>
      </c>
      <c r="AG13" s="4">
        <f>AE13/M13*100</f>
        <v>262.34332008560074</v>
      </c>
      <c r="AH13" s="6">
        <v>280</v>
      </c>
      <c r="AI13" s="22">
        <v>17162.5</v>
      </c>
      <c r="AJ13" s="22">
        <v>15700.9</v>
      </c>
      <c r="AK13" s="19">
        <v>16733</v>
      </c>
      <c r="AL13" s="22">
        <f t="shared" si="1"/>
        <v>280</v>
      </c>
      <c r="AM13" s="21">
        <f t="shared" si="8"/>
        <v>-17.199999999998909</v>
      </c>
      <c r="AN13" s="21">
        <f t="shared" si="9"/>
        <v>99.890452139686275</v>
      </c>
      <c r="AO13" s="21" t="e">
        <f>Y13/#REF!*100</f>
        <v>#REF!</v>
      </c>
      <c r="AP13" s="22">
        <v>17162.5</v>
      </c>
      <c r="AQ13" s="6">
        <f t="shared" si="10"/>
        <v>429.5</v>
      </c>
      <c r="AR13" s="4">
        <f t="shared" si="11"/>
        <v>0</v>
      </c>
      <c r="AS13" s="6">
        <f t="shared" si="2"/>
        <v>2405.6000000000004</v>
      </c>
      <c r="AT13" s="4">
        <f t="shared" si="12"/>
        <v>709.5</v>
      </c>
      <c r="AU13" s="21">
        <f t="shared" si="13"/>
        <v>-1478.7999999999993</v>
      </c>
      <c r="AV13" s="60">
        <v>20172.8</v>
      </c>
      <c r="AW13" s="60">
        <v>23212</v>
      </c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>
        <v>5150.3999999999996</v>
      </c>
      <c r="BZ13" s="60">
        <v>9412.5999999999985</v>
      </c>
      <c r="CA13" s="60">
        <v>19839.900000000001</v>
      </c>
      <c r="CB13" s="60">
        <v>18853.8</v>
      </c>
      <c r="CC13" s="60">
        <v>9257.5</v>
      </c>
      <c r="CD13" s="60">
        <v>9444.2999999999993</v>
      </c>
      <c r="CE13" s="61">
        <v>40.68714458038945</v>
      </c>
      <c r="CF13" s="61">
        <v>50.092289087610986</v>
      </c>
      <c r="CG13" s="60">
        <v>10298.1</v>
      </c>
      <c r="CH13" s="60">
        <f t="shared" si="14"/>
        <v>91.709150231596112</v>
      </c>
    </row>
    <row r="14" spans="1:86" ht="17.25" customHeight="1" x14ac:dyDescent="0.25">
      <c r="A14" s="17" t="s">
        <v>110</v>
      </c>
      <c r="B14" s="27" t="s">
        <v>32</v>
      </c>
      <c r="C14" s="27" t="s">
        <v>35</v>
      </c>
      <c r="D14" s="7" t="s">
        <v>15</v>
      </c>
      <c r="E14" s="6">
        <v>0</v>
      </c>
      <c r="F14" s="6">
        <v>3.1</v>
      </c>
      <c r="G14" s="6">
        <v>0</v>
      </c>
      <c r="H14" s="12">
        <v>4.2</v>
      </c>
      <c r="I14" s="6">
        <v>0</v>
      </c>
      <c r="J14" s="6">
        <v>4.2</v>
      </c>
      <c r="K14" s="6">
        <v>4.2</v>
      </c>
      <c r="L14" s="4">
        <f t="shared" si="3"/>
        <v>1.1000000000000001</v>
      </c>
      <c r="M14" s="6">
        <v>4.2</v>
      </c>
      <c r="N14" s="12">
        <v>0</v>
      </c>
      <c r="O14" s="4">
        <f t="shared" si="16"/>
        <v>-4.2</v>
      </c>
      <c r="P14" s="6">
        <v>0</v>
      </c>
      <c r="Q14" s="6">
        <v>0</v>
      </c>
      <c r="R14" s="6">
        <v>0</v>
      </c>
      <c r="S14" s="4">
        <f t="shared" si="17"/>
        <v>0</v>
      </c>
      <c r="T14" s="4" t="e">
        <f>N14/N4*100</f>
        <v>#REF!</v>
      </c>
      <c r="U14" s="19">
        <v>4.3</v>
      </c>
      <c r="V14" s="22">
        <v>120.4</v>
      </c>
      <c r="W14" s="4">
        <f t="shared" si="4"/>
        <v>116.10000000000001</v>
      </c>
      <c r="X14" s="22">
        <v>120.4</v>
      </c>
      <c r="Y14" s="12">
        <v>120.4</v>
      </c>
      <c r="Z14" s="12">
        <v>4.2</v>
      </c>
      <c r="AA14" s="4">
        <f t="shared" si="5"/>
        <v>2866.666666666667</v>
      </c>
      <c r="AB14" s="6"/>
      <c r="AC14" s="4"/>
      <c r="AD14" s="4">
        <f t="shared" si="7"/>
        <v>100</v>
      </c>
      <c r="AE14" s="12">
        <v>0</v>
      </c>
      <c r="AF14" s="4"/>
      <c r="AG14" s="4">
        <f>AE14/M14*100</f>
        <v>0</v>
      </c>
      <c r="AH14" s="6">
        <v>4.2</v>
      </c>
      <c r="AI14" s="22">
        <v>4.3</v>
      </c>
      <c r="AJ14" s="22">
        <v>4.3</v>
      </c>
      <c r="AK14" s="19">
        <v>4.3</v>
      </c>
      <c r="AL14" s="22">
        <f t="shared" si="1"/>
        <v>4.3</v>
      </c>
      <c r="AM14" s="21">
        <f t="shared" si="8"/>
        <v>0</v>
      </c>
      <c r="AN14" s="21">
        <f t="shared" si="9"/>
        <v>100</v>
      </c>
      <c r="AO14" s="21" t="e">
        <f>Y14/#REF!*100</f>
        <v>#REF!</v>
      </c>
      <c r="AP14" s="22">
        <v>4.3</v>
      </c>
      <c r="AQ14" s="6">
        <f t="shared" si="10"/>
        <v>-4.3</v>
      </c>
      <c r="AR14" s="4">
        <f t="shared" si="11"/>
        <v>0</v>
      </c>
      <c r="AS14" s="6">
        <f t="shared" si="2"/>
        <v>9.9999999999999645E-2</v>
      </c>
      <c r="AT14" s="4">
        <f t="shared" si="12"/>
        <v>4.3</v>
      </c>
      <c r="AU14" s="21">
        <f t="shared" si="13"/>
        <v>116.10000000000001</v>
      </c>
      <c r="AV14" s="60">
        <v>122.8</v>
      </c>
      <c r="AW14" s="60">
        <v>55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>
        <v>0</v>
      </c>
      <c r="BZ14" s="60">
        <v>0</v>
      </c>
      <c r="CA14" s="60">
        <v>122.8</v>
      </c>
      <c r="CB14" s="60">
        <v>55</v>
      </c>
      <c r="CC14" s="60">
        <v>0</v>
      </c>
      <c r="CD14" s="60">
        <v>0</v>
      </c>
      <c r="CE14" s="61">
        <v>0</v>
      </c>
      <c r="CF14" s="61">
        <v>0</v>
      </c>
      <c r="CG14" s="60">
        <v>0</v>
      </c>
      <c r="CH14" s="60"/>
    </row>
    <row r="15" spans="1:86" ht="27" customHeight="1" x14ac:dyDescent="0.25">
      <c r="A15" s="17" t="s">
        <v>135</v>
      </c>
      <c r="B15" s="27" t="s">
        <v>32</v>
      </c>
      <c r="C15" s="27" t="s">
        <v>35</v>
      </c>
      <c r="D15" s="7" t="s">
        <v>65</v>
      </c>
      <c r="E15" s="6">
        <v>0</v>
      </c>
      <c r="F15" s="6">
        <v>0</v>
      </c>
      <c r="G15" s="6">
        <v>249</v>
      </c>
      <c r="H15" s="12">
        <v>31.8</v>
      </c>
      <c r="I15" s="6">
        <v>0</v>
      </c>
      <c r="J15" s="6">
        <v>34.1</v>
      </c>
      <c r="K15" s="6">
        <v>30</v>
      </c>
      <c r="L15" s="4">
        <f t="shared" si="3"/>
        <v>34.1</v>
      </c>
      <c r="M15" s="6">
        <v>0</v>
      </c>
      <c r="N15" s="12">
        <v>56</v>
      </c>
      <c r="O15" s="4">
        <f t="shared" si="16"/>
        <v>24.2</v>
      </c>
      <c r="P15" s="6">
        <v>6.5</v>
      </c>
      <c r="Q15" s="6">
        <v>0</v>
      </c>
      <c r="R15" s="6">
        <v>0</v>
      </c>
      <c r="S15" s="4" t="e">
        <f t="shared" si="17"/>
        <v>#DIV/0!</v>
      </c>
      <c r="T15" s="4" t="e">
        <f>N15/N4*100</f>
        <v>#REF!</v>
      </c>
      <c r="U15" s="19">
        <v>80</v>
      </c>
      <c r="V15" s="22">
        <v>107.9</v>
      </c>
      <c r="W15" s="4">
        <f t="shared" si="4"/>
        <v>27.900000000000006</v>
      </c>
      <c r="X15" s="22">
        <v>107.9</v>
      </c>
      <c r="Y15" s="12">
        <v>140.4</v>
      </c>
      <c r="Z15" s="12">
        <v>31.8</v>
      </c>
      <c r="AA15" s="4"/>
      <c r="AB15" s="6">
        <f t="shared" si="6"/>
        <v>250.71428571428572</v>
      </c>
      <c r="AC15" s="4"/>
      <c r="AD15" s="4">
        <f t="shared" si="7"/>
        <v>130.12048192771084</v>
      </c>
      <c r="AE15" s="12">
        <v>76</v>
      </c>
      <c r="AF15" s="4"/>
      <c r="AG15" s="4" t="e">
        <f>AE15/M15*100</f>
        <v>#DIV/0!</v>
      </c>
      <c r="AH15" s="6">
        <v>20</v>
      </c>
      <c r="AI15" s="22">
        <v>94</v>
      </c>
      <c r="AJ15" s="22">
        <v>107.9</v>
      </c>
      <c r="AK15" s="19">
        <v>76</v>
      </c>
      <c r="AL15" s="22">
        <f t="shared" si="1"/>
        <v>20</v>
      </c>
      <c r="AM15" s="21">
        <f t="shared" si="8"/>
        <v>32.5</v>
      </c>
      <c r="AN15" s="21">
        <f t="shared" si="9"/>
        <v>130.12048192771084</v>
      </c>
      <c r="AO15" s="21" t="e">
        <f>Y15/#REF!*100</f>
        <v>#REF!</v>
      </c>
      <c r="AP15" s="22">
        <v>94</v>
      </c>
      <c r="AQ15" s="6">
        <f t="shared" si="10"/>
        <v>0</v>
      </c>
      <c r="AR15" s="4">
        <f t="shared" si="11"/>
        <v>0</v>
      </c>
      <c r="AS15" s="6">
        <f t="shared" si="2"/>
        <v>41.9</v>
      </c>
      <c r="AT15" s="4">
        <f t="shared" si="12"/>
        <v>38</v>
      </c>
      <c r="AU15" s="21">
        <f t="shared" si="13"/>
        <v>46.400000000000006</v>
      </c>
      <c r="AV15" s="60">
        <v>166.2</v>
      </c>
      <c r="AW15" s="60">
        <v>168</v>
      </c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v>54.3</v>
      </c>
      <c r="BZ15" s="60">
        <v>54.3</v>
      </c>
      <c r="CA15" s="60">
        <v>89</v>
      </c>
      <c r="CB15" s="60">
        <v>132</v>
      </c>
      <c r="CC15" s="60">
        <v>43</v>
      </c>
      <c r="CD15" s="60">
        <v>57.4</v>
      </c>
      <c r="CE15" s="61">
        <v>34.166666666666664</v>
      </c>
      <c r="CF15" s="61">
        <v>43.484848484848484</v>
      </c>
      <c r="CG15" s="60">
        <v>57.3</v>
      </c>
      <c r="CH15" s="60">
        <f t="shared" si="14"/>
        <v>100.17452006980803</v>
      </c>
    </row>
    <row r="16" spans="1:86" ht="1.5" hidden="1" customHeight="1" x14ac:dyDescent="0.25">
      <c r="A16" s="17" t="s">
        <v>61</v>
      </c>
      <c r="B16" s="27" t="s">
        <v>32</v>
      </c>
      <c r="C16" s="27" t="s">
        <v>35</v>
      </c>
      <c r="D16" s="7" t="s">
        <v>21</v>
      </c>
      <c r="E16" s="6">
        <v>7152.4</v>
      </c>
      <c r="F16" s="6">
        <v>6185.5</v>
      </c>
      <c r="G16" s="6">
        <v>8502</v>
      </c>
      <c r="H16" s="12">
        <v>11565.9</v>
      </c>
      <c r="I16" s="6">
        <v>0</v>
      </c>
      <c r="J16" s="6">
        <v>11642.6</v>
      </c>
      <c r="K16" s="6">
        <v>11200</v>
      </c>
      <c r="L16" s="4">
        <f t="shared" si="3"/>
        <v>5457.1</v>
      </c>
      <c r="M16" s="6">
        <v>6149.5</v>
      </c>
      <c r="N16" s="12">
        <v>11585</v>
      </c>
      <c r="O16" s="4">
        <f>N16-H16</f>
        <v>19.100000000000364</v>
      </c>
      <c r="P16" s="6">
        <v>335.4</v>
      </c>
      <c r="Q16" s="6">
        <v>188.8</v>
      </c>
      <c r="R16" s="6">
        <v>110.3</v>
      </c>
      <c r="S16" s="4">
        <f t="shared" si="17"/>
        <v>188.38929994308481</v>
      </c>
      <c r="T16" s="4" t="e">
        <f>N16/N4*100</f>
        <v>#REF!</v>
      </c>
      <c r="U16" s="19">
        <v>11968</v>
      </c>
      <c r="V16" s="22">
        <v>12114.8</v>
      </c>
      <c r="W16" s="4">
        <f t="shared" si="4"/>
        <v>146.79999999999927</v>
      </c>
      <c r="X16" s="22">
        <v>12114.8</v>
      </c>
      <c r="Y16" s="12">
        <v>11819.6</v>
      </c>
      <c r="Z16" s="12">
        <v>11077.1</v>
      </c>
      <c r="AA16" s="4">
        <f t="shared" si="5"/>
        <v>106.70301793790793</v>
      </c>
      <c r="AB16" s="6">
        <f t="shared" si="6"/>
        <v>102.02503236944325</v>
      </c>
      <c r="AC16" s="4">
        <f t="shared" ref="AC16:AC21" si="18">Y16/M16*100</f>
        <v>192.20424424749979</v>
      </c>
      <c r="AD16" s="4">
        <f t="shared" si="7"/>
        <v>97.563310991514513</v>
      </c>
      <c r="AE16" s="12">
        <v>12114.8</v>
      </c>
      <c r="AF16" s="4">
        <v>369</v>
      </c>
      <c r="AG16" s="4">
        <f t="shared" ref="AG16:AG21" si="19">AE16/M16*100</f>
        <v>197.00463452313195</v>
      </c>
      <c r="AH16" s="6">
        <v>383</v>
      </c>
      <c r="AI16" s="22">
        <v>12116</v>
      </c>
      <c r="AJ16" s="22">
        <v>12114.8</v>
      </c>
      <c r="AK16" s="19">
        <v>11968</v>
      </c>
      <c r="AL16" s="22">
        <f t="shared" si="1"/>
        <v>383</v>
      </c>
      <c r="AM16" s="21">
        <f t="shared" si="8"/>
        <v>-295.19999999999891</v>
      </c>
      <c r="AN16" s="21">
        <f t="shared" si="9"/>
        <v>97.563310991514513</v>
      </c>
      <c r="AO16" s="21" t="e">
        <f>Y16/#REF!*100</f>
        <v>#REF!</v>
      </c>
      <c r="AP16" s="22">
        <v>12116</v>
      </c>
      <c r="AQ16" s="6">
        <f t="shared" si="10"/>
        <v>146.79999999999927</v>
      </c>
      <c r="AR16" s="4">
        <f t="shared" si="11"/>
        <v>0</v>
      </c>
      <c r="AS16" s="6">
        <f t="shared" ref="AS16:AS49" si="20">AK16-J16</f>
        <v>325.39999999999964</v>
      </c>
      <c r="AT16" s="4">
        <f t="shared" si="12"/>
        <v>531</v>
      </c>
      <c r="AU16" s="21">
        <f t="shared" si="13"/>
        <v>-296.39999999999964</v>
      </c>
      <c r="AV16" s="60">
        <v>0</v>
      </c>
      <c r="AW16" s="60"/>
      <c r="AX16" s="60">
        <v>0</v>
      </c>
      <c r="AY16" s="60">
        <v>-12116</v>
      </c>
      <c r="AZ16" s="60">
        <v>0</v>
      </c>
      <c r="BA16" s="60">
        <v>0</v>
      </c>
      <c r="BB16" s="60">
        <v>0</v>
      </c>
      <c r="BC16" s="60">
        <v>0</v>
      </c>
      <c r="BD16" s="60"/>
      <c r="BE16" s="60">
        <v>0</v>
      </c>
      <c r="BF16" s="60"/>
      <c r="BG16" s="60">
        <v>0</v>
      </c>
      <c r="BH16" s="60">
        <v>0</v>
      </c>
      <c r="BI16" s="60">
        <v>0</v>
      </c>
      <c r="BJ16" s="60"/>
      <c r="BK16" s="60"/>
      <c r="BL16" s="60">
        <v>0</v>
      </c>
      <c r="BM16" s="60">
        <v>0</v>
      </c>
      <c r="BN16" s="60"/>
      <c r="BO16" s="60">
        <v>0</v>
      </c>
      <c r="BP16" s="60">
        <v>0</v>
      </c>
      <c r="BQ16" s="60">
        <v>0</v>
      </c>
      <c r="BR16" s="60"/>
      <c r="BS16" s="60"/>
      <c r="BT16" s="60" t="e">
        <v>#DIV/0!</v>
      </c>
      <c r="BU16" s="60"/>
      <c r="BV16" s="60"/>
      <c r="BW16" s="60"/>
      <c r="BX16" s="60" t="e">
        <v>#DIV/0!</v>
      </c>
      <c r="BY16" s="60">
        <v>0</v>
      </c>
      <c r="BZ16" s="60">
        <v>0</v>
      </c>
      <c r="CA16" s="60">
        <v>0</v>
      </c>
      <c r="CB16" s="60"/>
      <c r="CC16" s="60">
        <v>0</v>
      </c>
      <c r="CD16" s="60">
        <v>0</v>
      </c>
      <c r="CE16" s="61" t="e">
        <v>#DIV/0!</v>
      </c>
      <c r="CF16" s="61" t="e">
        <v>#DIV/0!</v>
      </c>
      <c r="CG16" s="60">
        <v>0</v>
      </c>
      <c r="CH16" s="60" t="e">
        <f t="shared" si="14"/>
        <v>#DIV/0!</v>
      </c>
    </row>
    <row r="17" spans="1:86" ht="18" hidden="1" customHeight="1" x14ac:dyDescent="0.25">
      <c r="A17" s="17" t="s">
        <v>63</v>
      </c>
      <c r="B17" s="27" t="s">
        <v>32</v>
      </c>
      <c r="C17" s="27" t="s">
        <v>35</v>
      </c>
      <c r="D17" s="7" t="s">
        <v>62</v>
      </c>
      <c r="E17" s="6"/>
      <c r="F17" s="6"/>
      <c r="G17" s="6"/>
      <c r="H17" s="12" t="e">
        <v>#DIV/0!</v>
      </c>
      <c r="I17" s="6"/>
      <c r="J17" s="6">
        <f>I17+G17</f>
        <v>0</v>
      </c>
      <c r="K17" s="6" t="e">
        <f>J17+#REF!</f>
        <v>#REF!</v>
      </c>
      <c r="L17" s="4">
        <f t="shared" si="3"/>
        <v>0</v>
      </c>
      <c r="M17" s="6"/>
      <c r="N17" s="12" t="e">
        <v>#DIV/0!</v>
      </c>
      <c r="O17" s="4" t="e">
        <f>N17-H17</f>
        <v>#DIV/0!</v>
      </c>
      <c r="P17" s="6" t="e">
        <f>O17-#REF!</f>
        <v>#DIV/0!</v>
      </c>
      <c r="Q17" s="6" t="e">
        <f>P17-#REF!</f>
        <v>#DIV/0!</v>
      </c>
      <c r="R17" s="6" t="e">
        <f>Q17-J17</f>
        <v>#DIV/0!</v>
      </c>
      <c r="S17" s="4" t="e">
        <f t="shared" si="17"/>
        <v>#DIV/0!</v>
      </c>
      <c r="T17" s="4" t="e">
        <f>N17/#REF!*100</f>
        <v>#DIV/0!</v>
      </c>
      <c r="U17" s="19" t="e">
        <v>#DIV/0!</v>
      </c>
      <c r="V17" s="22"/>
      <c r="W17" s="4" t="e">
        <f t="shared" si="4"/>
        <v>#DIV/0!</v>
      </c>
      <c r="X17" s="22"/>
      <c r="Y17" s="12" t="e">
        <v>#DIV/0!</v>
      </c>
      <c r="Z17" s="12" t="e">
        <v>#DIV/0!</v>
      </c>
      <c r="AA17" s="4" t="e">
        <f t="shared" si="5"/>
        <v>#DIV/0!</v>
      </c>
      <c r="AB17" s="6" t="e">
        <f t="shared" si="6"/>
        <v>#DIV/0!</v>
      </c>
      <c r="AC17" s="4" t="e">
        <f t="shared" si="18"/>
        <v>#DIV/0!</v>
      </c>
      <c r="AD17" s="4" t="e">
        <f t="shared" si="7"/>
        <v>#DIV/0!</v>
      </c>
      <c r="AE17" s="12" t="e">
        <v>#DIV/0!</v>
      </c>
      <c r="AF17" s="4"/>
      <c r="AG17" s="4" t="e">
        <f t="shared" si="19"/>
        <v>#DIV/0!</v>
      </c>
      <c r="AH17" s="6"/>
      <c r="AI17" s="22"/>
      <c r="AJ17" s="22"/>
      <c r="AK17" s="19" t="e">
        <v>#DIV/0!</v>
      </c>
      <c r="AL17" s="22" t="e">
        <f t="shared" si="1"/>
        <v>#DIV/0!</v>
      </c>
      <c r="AM17" s="21" t="e">
        <f t="shared" si="8"/>
        <v>#DIV/0!</v>
      </c>
      <c r="AN17" s="21" t="e">
        <f t="shared" si="9"/>
        <v>#DIV/0!</v>
      </c>
      <c r="AO17" s="21" t="e">
        <f>Y17/#REF!*100</f>
        <v>#DIV/0!</v>
      </c>
      <c r="AP17" s="22"/>
      <c r="AQ17" s="6" t="e">
        <f t="shared" si="10"/>
        <v>#DIV/0!</v>
      </c>
      <c r="AR17" s="4">
        <f t="shared" si="11"/>
        <v>0</v>
      </c>
      <c r="AS17" s="6" t="e">
        <f t="shared" si="20"/>
        <v>#DIV/0!</v>
      </c>
      <c r="AT17" s="4" t="e">
        <f t="shared" si="12"/>
        <v>#DIV/0!</v>
      </c>
      <c r="AU17" s="21" t="e">
        <f t="shared" si="13"/>
        <v>#DIV/0!</v>
      </c>
      <c r="AV17" s="60">
        <v>0</v>
      </c>
      <c r="AW17" s="60"/>
      <c r="AX17" s="60"/>
      <c r="AY17" s="60">
        <v>0</v>
      </c>
      <c r="AZ17" s="60"/>
      <c r="BA17" s="60">
        <v>0</v>
      </c>
      <c r="BB17" s="60" t="e">
        <v>#DIV/0!</v>
      </c>
      <c r="BC17" s="60"/>
      <c r="BD17" s="60" t="e">
        <v>#DIV/0!</v>
      </c>
      <c r="BE17" s="60"/>
      <c r="BF17" s="60" t="e">
        <v>#DIV/0!</v>
      </c>
      <c r="BG17" s="60"/>
      <c r="BH17" s="60">
        <v>0</v>
      </c>
      <c r="BI17" s="60">
        <v>0</v>
      </c>
      <c r="BJ17" s="60" t="e">
        <v>#DIV/0!</v>
      </c>
      <c r="BK17" s="60">
        <v>0</v>
      </c>
      <c r="BL17" s="60">
        <v>0</v>
      </c>
      <c r="BM17" s="60">
        <v>0</v>
      </c>
      <c r="BN17" s="60" t="e">
        <v>#DIV/0!</v>
      </c>
      <c r="BO17" s="60">
        <v>0</v>
      </c>
      <c r="BP17" s="60">
        <v>0</v>
      </c>
      <c r="BQ17" s="60">
        <v>0</v>
      </c>
      <c r="BR17" s="60"/>
      <c r="BS17" s="60"/>
      <c r="BT17" s="60" t="e">
        <v>#DIV/0!</v>
      </c>
      <c r="BU17" s="60"/>
      <c r="BV17" s="60"/>
      <c r="BW17" s="60"/>
      <c r="BX17" s="60" t="e">
        <v>#DIV/0!</v>
      </c>
      <c r="BY17" s="60">
        <v>0</v>
      </c>
      <c r="BZ17" s="60">
        <v>0</v>
      </c>
      <c r="CA17" s="60">
        <v>0</v>
      </c>
      <c r="CB17" s="60"/>
      <c r="CC17" s="60">
        <v>0</v>
      </c>
      <c r="CD17" s="60">
        <v>0</v>
      </c>
      <c r="CE17" s="61" t="e">
        <v>#DIV/0!</v>
      </c>
      <c r="CF17" s="61" t="e">
        <v>#DIV/0!</v>
      </c>
      <c r="CG17" s="60">
        <v>0</v>
      </c>
      <c r="CH17" s="60" t="e">
        <f t="shared" si="14"/>
        <v>#DIV/0!</v>
      </c>
    </row>
    <row r="18" spans="1:86" ht="20.25" customHeight="1" x14ac:dyDescent="0.25">
      <c r="A18" s="17" t="s">
        <v>39</v>
      </c>
      <c r="B18" s="27" t="s">
        <v>32</v>
      </c>
      <c r="C18" s="27" t="s">
        <v>33</v>
      </c>
      <c r="D18" s="43" t="s">
        <v>5</v>
      </c>
      <c r="E18" s="5">
        <v>3798.1</v>
      </c>
      <c r="F18" s="5">
        <v>3903.5</v>
      </c>
      <c r="G18" s="5">
        <v>4595</v>
      </c>
      <c r="H18" s="12">
        <v>9657.7000000000007</v>
      </c>
      <c r="I18" s="5"/>
      <c r="J18" s="6">
        <v>9954.1</v>
      </c>
      <c r="K18" s="6">
        <v>10700</v>
      </c>
      <c r="L18" s="4">
        <f t="shared" si="3"/>
        <v>6050.6</v>
      </c>
      <c r="M18" s="5">
        <v>2658</v>
      </c>
      <c r="N18" s="12">
        <v>11810</v>
      </c>
      <c r="O18" s="4">
        <f>N18-H18</f>
        <v>2152.2999999999993</v>
      </c>
      <c r="P18" s="6">
        <v>765.5</v>
      </c>
      <c r="Q18" s="6">
        <v>650</v>
      </c>
      <c r="R18" s="6">
        <v>650</v>
      </c>
      <c r="S18" s="4">
        <f t="shared" si="17"/>
        <v>444.31903686982696</v>
      </c>
      <c r="T18" s="4" t="e">
        <f>N18/N4*100</f>
        <v>#REF!</v>
      </c>
      <c r="U18" s="19">
        <v>12913</v>
      </c>
      <c r="V18" s="22">
        <v>10669</v>
      </c>
      <c r="W18" s="4">
        <f t="shared" si="4"/>
        <v>-2244</v>
      </c>
      <c r="X18" s="22">
        <v>10669</v>
      </c>
      <c r="Y18" s="12">
        <v>10285.700000000001</v>
      </c>
      <c r="Z18" s="12">
        <v>8357.7000000000007</v>
      </c>
      <c r="AA18" s="4">
        <f t="shared" si="5"/>
        <v>123.06854756691435</v>
      </c>
      <c r="AB18" s="6">
        <f t="shared" si="6"/>
        <v>87.093141405588497</v>
      </c>
      <c r="AC18" s="4">
        <f t="shared" si="18"/>
        <v>386.97140707298723</v>
      </c>
      <c r="AD18" s="4">
        <f t="shared" si="7"/>
        <v>96.407348392539134</v>
      </c>
      <c r="AE18" s="12">
        <v>12913</v>
      </c>
      <c r="AF18" s="4"/>
      <c r="AG18" s="4">
        <f t="shared" si="19"/>
        <v>485.81640331075999</v>
      </c>
      <c r="AH18" s="6">
        <v>1500</v>
      </c>
      <c r="AI18" s="22">
        <v>12933</v>
      </c>
      <c r="AJ18" s="22">
        <v>10669</v>
      </c>
      <c r="AK18" s="19">
        <v>12913</v>
      </c>
      <c r="AL18" s="22">
        <f t="shared" si="1"/>
        <v>1103</v>
      </c>
      <c r="AM18" s="21">
        <f t="shared" si="8"/>
        <v>-383.29999999999927</v>
      </c>
      <c r="AN18" s="21">
        <f t="shared" si="9"/>
        <v>96.407348392539134</v>
      </c>
      <c r="AO18" s="21" t="e">
        <f>Y18/#REF!*100</f>
        <v>#REF!</v>
      </c>
      <c r="AP18" s="22">
        <v>12933</v>
      </c>
      <c r="AQ18" s="6">
        <f t="shared" si="10"/>
        <v>0</v>
      </c>
      <c r="AR18" s="4">
        <f t="shared" si="11"/>
        <v>0</v>
      </c>
      <c r="AS18" s="6">
        <f t="shared" si="20"/>
        <v>2958.8999999999996</v>
      </c>
      <c r="AT18" s="4">
        <f t="shared" si="12"/>
        <v>1123</v>
      </c>
      <c r="AU18" s="21">
        <f t="shared" si="13"/>
        <v>-2647.2999999999993</v>
      </c>
      <c r="AV18" s="60">
        <v>3042.3</v>
      </c>
      <c r="AW18" s="60">
        <v>3481</v>
      </c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>
        <v>778.1</v>
      </c>
      <c r="BZ18" s="60">
        <v>1057.0999999999999</v>
      </c>
      <c r="CA18" s="60">
        <v>2788.4999999999995</v>
      </c>
      <c r="CB18" s="60">
        <v>2789.8</v>
      </c>
      <c r="CC18" s="60">
        <v>1224.3</v>
      </c>
      <c r="CD18" s="60">
        <v>1486.1</v>
      </c>
      <c r="CE18" s="61">
        <v>42.691755242746332</v>
      </c>
      <c r="CF18" s="61">
        <v>53.269051544913602</v>
      </c>
      <c r="CG18" s="60">
        <v>1585.5</v>
      </c>
      <c r="CH18" s="60">
        <f t="shared" si="14"/>
        <v>93.730684326710815</v>
      </c>
    </row>
    <row r="19" spans="1:86" ht="20.25" customHeight="1" x14ac:dyDescent="0.25">
      <c r="A19" s="17" t="s">
        <v>40</v>
      </c>
      <c r="B19" s="27" t="s">
        <v>32</v>
      </c>
      <c r="C19" s="27" t="s">
        <v>35</v>
      </c>
      <c r="D19" s="43" t="s">
        <v>25</v>
      </c>
      <c r="E19" s="5">
        <v>-43.2</v>
      </c>
      <c r="F19" s="5">
        <v>89.7</v>
      </c>
      <c r="G19" s="5">
        <v>0</v>
      </c>
      <c r="H19" s="12">
        <v>0</v>
      </c>
      <c r="I19" s="5"/>
      <c r="J19" s="6">
        <v>32.799999999999997</v>
      </c>
      <c r="K19" s="6"/>
      <c r="L19" s="4">
        <f t="shared" si="3"/>
        <v>-56.900000000000006</v>
      </c>
      <c r="M19" s="5">
        <v>-32</v>
      </c>
      <c r="N19" s="12">
        <v>0</v>
      </c>
      <c r="O19" s="4">
        <f>N19-H19</f>
        <v>0</v>
      </c>
      <c r="P19" s="6">
        <v>10</v>
      </c>
      <c r="Q19" s="6">
        <v>0</v>
      </c>
      <c r="R19" s="6">
        <v>0</v>
      </c>
      <c r="S19" s="4"/>
      <c r="T19" s="4" t="e">
        <f>N19/N4*100</f>
        <v>#REF!</v>
      </c>
      <c r="U19" s="19">
        <v>38</v>
      </c>
      <c r="V19" s="22">
        <v>46.5</v>
      </c>
      <c r="W19" s="4">
        <f t="shared" si="4"/>
        <v>8.5</v>
      </c>
      <c r="X19" s="22">
        <v>46.5</v>
      </c>
      <c r="Y19" s="12">
        <v>68.099999999999994</v>
      </c>
      <c r="Z19" s="12">
        <v>-1.6</v>
      </c>
      <c r="AA19" s="4">
        <f t="shared" si="5"/>
        <v>-4256.2499999999991</v>
      </c>
      <c r="AB19" s="4"/>
      <c r="AC19" s="4">
        <f t="shared" si="18"/>
        <v>-212.81249999999997</v>
      </c>
      <c r="AD19" s="4">
        <f t="shared" si="7"/>
        <v>146.45161290322579</v>
      </c>
      <c r="AE19" s="12">
        <v>0</v>
      </c>
      <c r="AF19" s="4"/>
      <c r="AG19" s="4">
        <f t="shared" si="19"/>
        <v>0</v>
      </c>
      <c r="AH19" s="6">
        <v>100</v>
      </c>
      <c r="AI19" s="22">
        <v>38</v>
      </c>
      <c r="AJ19" s="22">
        <v>38</v>
      </c>
      <c r="AK19" s="19">
        <v>100</v>
      </c>
      <c r="AL19" s="22">
        <f t="shared" si="1"/>
        <v>100</v>
      </c>
      <c r="AM19" s="21">
        <f t="shared" si="8"/>
        <v>21.599999999999994</v>
      </c>
      <c r="AN19" s="21">
        <f t="shared" si="9"/>
        <v>146.45161290322579</v>
      </c>
      <c r="AO19" s="21" t="e">
        <f>Y19/#REF!*100</f>
        <v>#REF!</v>
      </c>
      <c r="AP19" s="22">
        <v>38</v>
      </c>
      <c r="AQ19" s="6">
        <f t="shared" si="10"/>
        <v>-100</v>
      </c>
      <c r="AR19" s="4">
        <f t="shared" si="11"/>
        <v>0</v>
      </c>
      <c r="AS19" s="6">
        <f t="shared" si="20"/>
        <v>67.2</v>
      </c>
      <c r="AT19" s="4">
        <f t="shared" si="12"/>
        <v>38</v>
      </c>
      <c r="AU19" s="21">
        <f t="shared" si="13"/>
        <v>30.099999999999994</v>
      </c>
      <c r="AV19" s="60">
        <v>0.1</v>
      </c>
      <c r="AW19" s="58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>
        <v>0</v>
      </c>
      <c r="BZ19" s="60">
        <v>0</v>
      </c>
      <c r="CA19" s="60">
        <v>0.1</v>
      </c>
      <c r="CB19" s="58"/>
      <c r="CC19" s="60">
        <v>0.3</v>
      </c>
      <c r="CD19" s="60">
        <v>0.3</v>
      </c>
      <c r="CE19" s="61"/>
      <c r="CF19" s="61"/>
      <c r="CG19" s="60">
        <v>0</v>
      </c>
      <c r="CH19" s="60"/>
    </row>
    <row r="20" spans="1:86" ht="18" customHeight="1" x14ac:dyDescent="0.25">
      <c r="A20" s="17"/>
      <c r="B20" s="27"/>
      <c r="C20" s="27"/>
      <c r="D20" s="42" t="s">
        <v>20</v>
      </c>
      <c r="E20" s="5">
        <f>E21+E31+E34+E37+E38+E39+E40</f>
        <v>29070.3</v>
      </c>
      <c r="F20" s="5">
        <f>F21+F31+F34+F37+F38+F39+F40</f>
        <v>31201.799999999996</v>
      </c>
      <c r="G20" s="5">
        <f>G21+G31+G34+G37+G38+G39+G40</f>
        <v>20971</v>
      </c>
      <c r="H20" s="5">
        <f>H33+H21+H31+H34+H37+H38+H39+H40</f>
        <v>30944.199999999997</v>
      </c>
      <c r="I20" s="5">
        <f>I21+I31+I34+I37+I38+I39+I40</f>
        <v>5678.9</v>
      </c>
      <c r="J20" s="15">
        <f>J33+J21+J31+J34+J37+J38+J39+J40</f>
        <v>31374.3</v>
      </c>
      <c r="K20" s="5" t="e">
        <f>K21+K31+K34+K37+K38+K39+K40+K33</f>
        <v>#REF!</v>
      </c>
      <c r="L20" s="4">
        <f t="shared" si="3"/>
        <v>172.50000000000364</v>
      </c>
      <c r="M20" s="15">
        <f>M33+M21+M31+M34+M37+M38+M39+M40</f>
        <v>7145.9000000000005</v>
      </c>
      <c r="N20" s="15">
        <f>N33+N21+N31+N34+N37+N38+N39+N40</f>
        <v>21539</v>
      </c>
      <c r="O20" s="15">
        <f>N20-H20</f>
        <v>-9405.1999999999971</v>
      </c>
      <c r="P20" s="15" t="e">
        <f>P21+P31+P34+P37+P38+P39+P40+P33</f>
        <v>#REF!</v>
      </c>
      <c r="Q20" s="15" t="e">
        <f>Q21+Q31+Q34+Q37+Q38+Q39+Q40+Q33</f>
        <v>#REF!</v>
      </c>
      <c r="R20" s="15" t="e">
        <f>R21+R31+R34+R37+R38+R39+R40+R33</f>
        <v>#REF!</v>
      </c>
      <c r="S20" s="15">
        <f>N20/M20*100</f>
        <v>301.41759610405961</v>
      </c>
      <c r="T20" s="15" t="e">
        <f>N20/N4*100</f>
        <v>#REF!</v>
      </c>
      <c r="U20" s="15">
        <f>U33+U21+U31+U34+U37+U38+U39+U40</f>
        <v>25349.4</v>
      </c>
      <c r="V20" s="23">
        <f>V33+V21+V31+V34+V37+V38+V39+V40</f>
        <v>29454.1</v>
      </c>
      <c r="W20" s="4">
        <f t="shared" si="4"/>
        <v>4104.6999999999971</v>
      </c>
      <c r="X20" s="23">
        <f>X33+X21+X31+X34+X37+X38+X39+X40</f>
        <v>29454.1</v>
      </c>
      <c r="Y20" s="15">
        <f>Y33+Y21+Y31+Y34+Y37+Y38+Y39+Y40</f>
        <v>26845.8</v>
      </c>
      <c r="Z20" s="15">
        <f>Z33+Z21+Z31+Z34+Z37+Z38+Z39+Z40</f>
        <v>23843.5</v>
      </c>
      <c r="AA20" s="4">
        <f t="shared" si="5"/>
        <v>112.59169165600686</v>
      </c>
      <c r="AB20" s="15">
        <f t="shared" si="6"/>
        <v>124.63809833325594</v>
      </c>
      <c r="AC20" s="4">
        <f t="shared" si="18"/>
        <v>375.68115982591411</v>
      </c>
      <c r="AD20" s="4">
        <f t="shared" si="7"/>
        <v>91.144526568457366</v>
      </c>
      <c r="AE20" s="15">
        <f>AE33+AE21+AE31+AE34+AE37+AE38+AE39+AE40</f>
        <v>30847.9</v>
      </c>
      <c r="AF20" s="5">
        <v>15125</v>
      </c>
      <c r="AG20" s="15">
        <f t="shared" si="19"/>
        <v>431.68670146517582</v>
      </c>
      <c r="AH20" s="15">
        <f>AH30+AH35+AH36+AH38</f>
        <v>4415</v>
      </c>
      <c r="AI20" s="15">
        <f>AI33+AI21+AI31+AI34+AI37+AI38+AI39+AI40</f>
        <v>29481.3</v>
      </c>
      <c r="AJ20" s="23">
        <f>AJ33+AJ21+AJ31+AJ34+AJ37+AJ38+AJ39+AJ40</f>
        <v>30921.1</v>
      </c>
      <c r="AK20" s="15">
        <f>AK33+AK21+AK31+AK34+AK37+AK38+AK39+AK40</f>
        <v>25995.4</v>
      </c>
      <c r="AL20" s="21">
        <f t="shared" si="1"/>
        <v>4456.4000000000015</v>
      </c>
      <c r="AM20" s="21">
        <f t="shared" si="8"/>
        <v>-2608.2999999999993</v>
      </c>
      <c r="AN20" s="21">
        <f t="shared" si="9"/>
        <v>91.144526568457366</v>
      </c>
      <c r="AO20" s="21" t="e">
        <f>Y20/#REF!*100</f>
        <v>#REF!</v>
      </c>
      <c r="AP20" s="23">
        <f>AP33+AP21+AP31+AP34+AP37+AP38+AP39+AP40</f>
        <v>28337.7</v>
      </c>
      <c r="AQ20" s="15">
        <f t="shared" si="10"/>
        <v>4852.5</v>
      </c>
      <c r="AR20" s="4">
        <f t="shared" si="11"/>
        <v>-1143.5999999999985</v>
      </c>
      <c r="AS20" s="4">
        <f t="shared" si="20"/>
        <v>-5378.8999999999978</v>
      </c>
      <c r="AT20" s="4">
        <f t="shared" si="12"/>
        <v>6798.7000000000007</v>
      </c>
      <c r="AU20" s="21">
        <f t="shared" si="13"/>
        <v>-1491.9000000000015</v>
      </c>
      <c r="AV20" s="58">
        <v>20499</v>
      </c>
      <c r="AW20" s="58">
        <v>13135</v>
      </c>
      <c r="AX20" s="58">
        <v>0</v>
      </c>
      <c r="AY20" s="58">
        <v>0</v>
      </c>
      <c r="AZ20" s="58">
        <v>0</v>
      </c>
      <c r="BA20" s="58">
        <v>0</v>
      </c>
      <c r="BB20" s="58" t="e">
        <v>#DIV/0!</v>
      </c>
      <c r="BC20" s="58">
        <v>152.6</v>
      </c>
      <c r="BD20" s="58" t="e">
        <v>#DIV/0!</v>
      </c>
      <c r="BE20" s="58">
        <v>140.4</v>
      </c>
      <c r="BF20" s="58" t="e">
        <v>#DIV/0!</v>
      </c>
      <c r="BG20" s="58">
        <v>0</v>
      </c>
      <c r="BH20" s="58">
        <v>-12.199999999999989</v>
      </c>
      <c r="BI20" s="58">
        <v>12.199999999999989</v>
      </c>
      <c r="BJ20" s="58" t="e">
        <v>#DIV/0!</v>
      </c>
      <c r="BK20" s="58">
        <v>194.1</v>
      </c>
      <c r="BL20" s="58">
        <v>10582.2</v>
      </c>
      <c r="BM20" s="58">
        <v>10582.2</v>
      </c>
      <c r="BN20" s="58">
        <v>80.564902931100121</v>
      </c>
      <c r="BO20" s="58">
        <v>194.1</v>
      </c>
      <c r="BP20" s="58">
        <v>12695</v>
      </c>
      <c r="BQ20" s="58">
        <v>17677.999999999996</v>
      </c>
      <c r="BR20" s="58"/>
      <c r="BS20" s="58"/>
      <c r="BT20" s="58">
        <v>0</v>
      </c>
      <c r="BU20" s="58">
        <v>0</v>
      </c>
      <c r="BV20" s="58">
        <v>0</v>
      </c>
      <c r="BW20" s="58">
        <v>0</v>
      </c>
      <c r="BX20" s="58" t="e">
        <v>#DIV/0!</v>
      </c>
      <c r="BY20" s="58">
        <v>4889.3</v>
      </c>
      <c r="BZ20" s="58">
        <v>6576.2000000000007</v>
      </c>
      <c r="CA20" s="58">
        <v>18603.2</v>
      </c>
      <c r="CB20" s="58">
        <v>25968.800000000003</v>
      </c>
      <c r="CC20" s="58">
        <v>13792.6</v>
      </c>
      <c r="CD20" s="58">
        <v>19289.8</v>
      </c>
      <c r="CE20" s="59">
        <v>146.86334221545491</v>
      </c>
      <c r="CF20" s="59">
        <v>74.2833708142078</v>
      </c>
      <c r="CG20" s="58">
        <v>9062.2000000000007</v>
      </c>
      <c r="CH20" s="58">
        <f t="shared" si="14"/>
        <v>212.86001191763586</v>
      </c>
    </row>
    <row r="21" spans="1:86" ht="29.25" customHeight="1" x14ac:dyDescent="0.25">
      <c r="A21" s="17" t="s">
        <v>41</v>
      </c>
      <c r="B21" s="27" t="s">
        <v>32</v>
      </c>
      <c r="C21" s="27" t="s">
        <v>33</v>
      </c>
      <c r="D21" s="39" t="s">
        <v>6</v>
      </c>
      <c r="E21" s="5">
        <f>E23+E25+E26+E28+E30+E29</f>
        <v>9697.9</v>
      </c>
      <c r="F21" s="5">
        <f t="shared" ref="F21:M21" si="21">F23+F25+F26+F28+F30+F29</f>
        <v>9717.6999999999971</v>
      </c>
      <c r="G21" s="5">
        <f t="shared" si="21"/>
        <v>9249</v>
      </c>
      <c r="H21" s="5">
        <f t="shared" si="21"/>
        <v>7260.9</v>
      </c>
      <c r="I21" s="5">
        <f t="shared" si="21"/>
        <v>0</v>
      </c>
      <c r="J21" s="5">
        <f t="shared" si="21"/>
        <v>7357.0999999999995</v>
      </c>
      <c r="K21" s="5" t="e">
        <f t="shared" si="21"/>
        <v>#REF!</v>
      </c>
      <c r="L21" s="4">
        <f t="shared" si="3"/>
        <v>-2360.5999999999976</v>
      </c>
      <c r="M21" s="5">
        <f t="shared" si="21"/>
        <v>2490.6000000000004</v>
      </c>
      <c r="N21" s="5">
        <f t="shared" ref="N21:V21" si="22">N23+N25+N26+N28+N30+N29</f>
        <v>6150</v>
      </c>
      <c r="O21" s="5">
        <f t="shared" si="22"/>
        <v>-1110.9000000000003</v>
      </c>
      <c r="P21" s="5">
        <f t="shared" si="22"/>
        <v>706.30000000000007</v>
      </c>
      <c r="Q21" s="5">
        <f t="shared" si="22"/>
        <v>781.6</v>
      </c>
      <c r="R21" s="5">
        <f t="shared" si="22"/>
        <v>879.30000000000007</v>
      </c>
      <c r="S21" s="5">
        <f t="shared" si="22"/>
        <v>1265.3457447104288</v>
      </c>
      <c r="T21" s="5" t="e">
        <f t="shared" si="22"/>
        <v>#REF!</v>
      </c>
      <c r="U21" s="5">
        <f t="shared" si="22"/>
        <v>6322.4</v>
      </c>
      <c r="V21" s="24">
        <f t="shared" si="22"/>
        <v>7108.7999999999993</v>
      </c>
      <c r="W21" s="4">
        <f t="shared" si="4"/>
        <v>786.39999999999964</v>
      </c>
      <c r="X21" s="24">
        <f>X23+X25+X26+X28+X30+X29</f>
        <v>7108.7999999999993</v>
      </c>
      <c r="Y21" s="5">
        <f>Y23+Y25+Y26+Y28+Y30+Y29+Y22</f>
        <v>7260.5999999999995</v>
      </c>
      <c r="Z21" s="5">
        <f>Z23+Z25+Z26+Z28+Z30+Z29</f>
        <v>5942.1</v>
      </c>
      <c r="AA21" s="4">
        <f t="shared" si="5"/>
        <v>122.18912505679809</v>
      </c>
      <c r="AB21" s="6">
        <f t="shared" si="6"/>
        <v>118.05853658536584</v>
      </c>
      <c r="AC21" s="4">
        <f t="shared" si="18"/>
        <v>291.52011563478675</v>
      </c>
      <c r="AD21" s="4">
        <f t="shared" si="7"/>
        <v>102.13538149898717</v>
      </c>
      <c r="AE21" s="5">
        <f>AE23+AE25+AE26+AE28+AE30+AE29</f>
        <v>6828.3</v>
      </c>
      <c r="AF21" s="5">
        <f>AF23+AF25+AF26+AF28+AF30+AF29</f>
        <v>3</v>
      </c>
      <c r="AG21" s="4">
        <f t="shared" si="19"/>
        <v>274.16285232474098</v>
      </c>
      <c r="AH21" s="5">
        <f>AH23+AH25+AH26+AH28+AH30+AH29</f>
        <v>3</v>
      </c>
      <c r="AI21" s="5">
        <f>AI23+AI25+AI26+AI28+AI30+AI29</f>
        <v>7670.2999999999993</v>
      </c>
      <c r="AJ21" s="24">
        <f>AJ23+AJ25+AJ26+AJ28+AJ30+AJ29</f>
        <v>7080</v>
      </c>
      <c r="AK21" s="5">
        <f>AK23+AK25+AK26+AK28+AK30+AK29</f>
        <v>6194.4</v>
      </c>
      <c r="AL21" s="22">
        <f t="shared" si="1"/>
        <v>44.399999999999636</v>
      </c>
      <c r="AM21" s="21">
        <f t="shared" si="8"/>
        <v>151.80000000000018</v>
      </c>
      <c r="AN21" s="21">
        <f t="shared" si="9"/>
        <v>102.13538149898717</v>
      </c>
      <c r="AO21" s="21" t="e">
        <f>Y21/#REF!*100</f>
        <v>#REF!</v>
      </c>
      <c r="AP21" s="24">
        <f>AP23+AP25+AP26+AP28+AP30+AP29</f>
        <v>6812.7</v>
      </c>
      <c r="AQ21" s="6">
        <f t="shared" si="10"/>
        <v>633.90000000000055</v>
      </c>
      <c r="AR21" s="4">
        <f t="shared" si="11"/>
        <v>-857.59999999999945</v>
      </c>
      <c r="AS21" s="6">
        <f t="shared" si="20"/>
        <v>-1162.6999999999998</v>
      </c>
      <c r="AT21" s="4">
        <f t="shared" si="12"/>
        <v>662.69999999999982</v>
      </c>
      <c r="AU21" s="21">
        <f t="shared" si="13"/>
        <v>447.89999999999964</v>
      </c>
      <c r="AV21" s="60">
        <v>6504.5999999999995</v>
      </c>
      <c r="AW21" s="60">
        <v>3374</v>
      </c>
      <c r="AX21" s="60">
        <v>0</v>
      </c>
      <c r="AY21" s="60">
        <v>0</v>
      </c>
      <c r="AZ21" s="60">
        <v>0</v>
      </c>
      <c r="BA21" s="60">
        <v>0</v>
      </c>
      <c r="BB21" s="60" t="e">
        <v>#DIV/0!</v>
      </c>
      <c r="BC21" s="60">
        <v>0</v>
      </c>
      <c r="BD21" s="60" t="e">
        <v>#DIV/0!</v>
      </c>
      <c r="BE21" s="60">
        <v>0</v>
      </c>
      <c r="BF21" s="60" t="e">
        <v>#DIV/0!</v>
      </c>
      <c r="BG21" s="60">
        <v>0</v>
      </c>
      <c r="BH21" s="60">
        <v>0</v>
      </c>
      <c r="BI21" s="60">
        <v>0</v>
      </c>
      <c r="BJ21" s="60" t="e">
        <v>#DIV/0!</v>
      </c>
      <c r="BK21" s="60">
        <v>0</v>
      </c>
      <c r="BL21" s="60">
        <v>2038.8</v>
      </c>
      <c r="BM21" s="60">
        <v>2038.8</v>
      </c>
      <c r="BN21" s="60">
        <v>60.426793123888558</v>
      </c>
      <c r="BO21" s="60">
        <v>0</v>
      </c>
      <c r="BP21" s="60">
        <v>2768.7</v>
      </c>
      <c r="BQ21" s="60">
        <v>4260.7999999999993</v>
      </c>
      <c r="BR21" s="60"/>
      <c r="BS21" s="60"/>
      <c r="BT21" s="60">
        <v>0</v>
      </c>
      <c r="BU21" s="60">
        <v>0</v>
      </c>
      <c r="BV21" s="60">
        <v>0</v>
      </c>
      <c r="BW21" s="60">
        <v>0</v>
      </c>
      <c r="BX21" s="60" t="e">
        <v>#DIV/0!</v>
      </c>
      <c r="BY21" s="60">
        <v>895</v>
      </c>
      <c r="BZ21" s="60">
        <v>1131.5999999999999</v>
      </c>
      <c r="CA21" s="60">
        <v>5129.2999999999993</v>
      </c>
      <c r="CB21" s="60">
        <v>7512.1</v>
      </c>
      <c r="CC21" s="60">
        <v>3736.4</v>
      </c>
      <c r="CD21" s="60">
        <v>4011.7000000000003</v>
      </c>
      <c r="CE21" s="61">
        <v>118.90041493775934</v>
      </c>
      <c r="CF21" s="61">
        <v>53.403176209049398</v>
      </c>
      <c r="CG21" s="60">
        <v>2005.5</v>
      </c>
      <c r="CH21" s="60">
        <f t="shared" si="14"/>
        <v>200.03490401396161</v>
      </c>
    </row>
    <row r="22" spans="1:86" ht="1.5" hidden="1" customHeight="1" x14ac:dyDescent="0.25">
      <c r="A22" s="17" t="s">
        <v>42</v>
      </c>
      <c r="B22" s="27" t="s">
        <v>32</v>
      </c>
      <c r="C22" s="27">
        <v>120</v>
      </c>
      <c r="D22" s="7" t="s">
        <v>30</v>
      </c>
      <c r="E22" s="5"/>
      <c r="F22" s="5"/>
      <c r="G22" s="5"/>
      <c r="H22" s="12" t="e">
        <v>#DIV/0!</v>
      </c>
      <c r="I22" s="5"/>
      <c r="J22" s="6">
        <f>I22+G22</f>
        <v>0</v>
      </c>
      <c r="K22" s="6" t="e">
        <f>J22+#REF!</f>
        <v>#REF!</v>
      </c>
      <c r="L22" s="4">
        <f t="shared" si="3"/>
        <v>0</v>
      </c>
      <c r="M22" s="5"/>
      <c r="N22" s="12"/>
      <c r="O22" s="4"/>
      <c r="P22" s="4"/>
      <c r="Q22" s="4"/>
      <c r="R22" s="4"/>
      <c r="S22" s="4"/>
      <c r="T22" s="4"/>
      <c r="U22" s="19"/>
      <c r="V22" s="21"/>
      <c r="W22" s="4">
        <f t="shared" si="4"/>
        <v>0</v>
      </c>
      <c r="X22" s="21"/>
      <c r="Y22" s="12">
        <v>0.2</v>
      </c>
      <c r="Z22" s="12"/>
      <c r="AA22" s="4" t="e">
        <f t="shared" si="5"/>
        <v>#DIV/0!</v>
      </c>
      <c r="AB22" s="6"/>
      <c r="AC22" s="4"/>
      <c r="AD22" s="4" t="e">
        <f t="shared" si="7"/>
        <v>#DIV/0!</v>
      </c>
      <c r="AE22" s="12"/>
      <c r="AF22" s="4"/>
      <c r="AG22" s="4"/>
      <c r="AH22" s="4"/>
      <c r="AI22" s="21"/>
      <c r="AJ22" s="21"/>
      <c r="AK22" s="19"/>
      <c r="AL22" s="22"/>
      <c r="AM22" s="21">
        <f t="shared" si="8"/>
        <v>0.2</v>
      </c>
      <c r="AN22" s="21"/>
      <c r="AO22" s="21"/>
      <c r="AP22" s="21"/>
      <c r="AQ22" s="6">
        <f t="shared" si="10"/>
        <v>0</v>
      </c>
      <c r="AR22" s="4">
        <f t="shared" si="11"/>
        <v>0</v>
      </c>
      <c r="AS22" s="6">
        <f t="shared" si="20"/>
        <v>0</v>
      </c>
      <c r="AT22" s="4">
        <f t="shared" si="12"/>
        <v>0</v>
      </c>
      <c r="AU22" s="21">
        <f t="shared" si="13"/>
        <v>0.2</v>
      </c>
      <c r="AV22" s="60">
        <v>0</v>
      </c>
      <c r="AW22" s="60"/>
      <c r="AX22" s="60">
        <v>0</v>
      </c>
      <c r="AY22" s="60">
        <v>0</v>
      </c>
      <c r="AZ22" s="60">
        <v>0</v>
      </c>
      <c r="BA22" s="60">
        <v>0</v>
      </c>
      <c r="BB22" s="60"/>
      <c r="BC22" s="60"/>
      <c r="BD22" s="60"/>
      <c r="BE22" s="60"/>
      <c r="BF22" s="60"/>
      <c r="BG22" s="60"/>
      <c r="BH22" s="60">
        <v>0</v>
      </c>
      <c r="BI22" s="60">
        <v>0</v>
      </c>
      <c r="BJ22" s="60"/>
      <c r="BK22" s="60"/>
      <c r="BL22" s="60">
        <v>0</v>
      </c>
      <c r="BM22" s="60">
        <v>0</v>
      </c>
      <c r="BN22" s="60"/>
      <c r="BO22" s="60">
        <v>0</v>
      </c>
      <c r="BP22" s="60">
        <v>0</v>
      </c>
      <c r="BQ22" s="60">
        <v>0</v>
      </c>
      <c r="BR22" s="60"/>
      <c r="BS22" s="60"/>
      <c r="BT22" s="60" t="e">
        <v>#DIV/0!</v>
      </c>
      <c r="BU22" s="60"/>
      <c r="BV22" s="60"/>
      <c r="BW22" s="60">
        <v>0</v>
      </c>
      <c r="BX22" s="60" t="e">
        <v>#DIV/0!</v>
      </c>
      <c r="BY22" s="60">
        <v>0</v>
      </c>
      <c r="BZ22" s="60">
        <v>0</v>
      </c>
      <c r="CA22" s="60">
        <v>0</v>
      </c>
      <c r="CB22" s="60"/>
      <c r="CC22" s="60">
        <v>0</v>
      </c>
      <c r="CD22" s="60">
        <v>0</v>
      </c>
      <c r="CE22" s="61" t="e">
        <v>#DIV/0!</v>
      </c>
      <c r="CF22" s="61" t="e">
        <v>#DIV/0!</v>
      </c>
      <c r="CG22" s="60">
        <v>0</v>
      </c>
      <c r="CH22" s="60" t="e">
        <f t="shared" si="14"/>
        <v>#DIV/0!</v>
      </c>
    </row>
    <row r="23" spans="1:86" ht="21" hidden="1" customHeight="1" x14ac:dyDescent="0.25">
      <c r="A23" s="17" t="s">
        <v>42</v>
      </c>
      <c r="B23" s="27" t="s">
        <v>32</v>
      </c>
      <c r="C23" s="27">
        <v>120</v>
      </c>
      <c r="D23" s="7" t="s">
        <v>22</v>
      </c>
      <c r="E23" s="5">
        <v>122.3</v>
      </c>
      <c r="F23" s="5">
        <v>0.1</v>
      </c>
      <c r="G23" s="5"/>
      <c r="H23" s="12">
        <v>0</v>
      </c>
      <c r="I23" s="5"/>
      <c r="J23" s="6">
        <f>I23+G23</f>
        <v>0</v>
      </c>
      <c r="K23" s="6" t="e">
        <f>J23+#REF!</f>
        <v>#REF!</v>
      </c>
      <c r="L23" s="4">
        <f t="shared" si="3"/>
        <v>-0.1</v>
      </c>
      <c r="M23" s="5"/>
      <c r="N23" s="12"/>
      <c r="O23" s="4"/>
      <c r="P23" s="6"/>
      <c r="Q23" s="6"/>
      <c r="R23" s="6"/>
      <c r="S23" s="4"/>
      <c r="T23" s="4"/>
      <c r="U23" s="19"/>
      <c r="V23" s="21"/>
      <c r="W23" s="4">
        <f t="shared" si="4"/>
        <v>0</v>
      </c>
      <c r="X23" s="21"/>
      <c r="Y23" s="12"/>
      <c r="Z23" s="12"/>
      <c r="AA23" s="4"/>
      <c r="AB23" s="6"/>
      <c r="AC23" s="4"/>
      <c r="AD23" s="4" t="e">
        <f t="shared" si="7"/>
        <v>#DIV/0!</v>
      </c>
      <c r="AE23" s="12"/>
      <c r="AF23" s="4"/>
      <c r="AG23" s="4"/>
      <c r="AH23" s="4"/>
      <c r="AI23" s="21"/>
      <c r="AJ23" s="21"/>
      <c r="AK23" s="19"/>
      <c r="AL23" s="22">
        <f t="shared" si="1"/>
        <v>0</v>
      </c>
      <c r="AM23" s="21">
        <f t="shared" si="8"/>
        <v>0</v>
      </c>
      <c r="AN23" s="21"/>
      <c r="AO23" s="21"/>
      <c r="AP23" s="21"/>
      <c r="AQ23" s="6">
        <f t="shared" si="10"/>
        <v>0</v>
      </c>
      <c r="AR23" s="4">
        <f t="shared" si="11"/>
        <v>0</v>
      </c>
      <c r="AS23" s="6">
        <f t="shared" si="20"/>
        <v>0</v>
      </c>
      <c r="AT23" s="4">
        <f t="shared" si="12"/>
        <v>0</v>
      </c>
      <c r="AU23" s="21">
        <f t="shared" si="13"/>
        <v>0</v>
      </c>
      <c r="AV23" s="60">
        <v>0</v>
      </c>
      <c r="AW23" s="60"/>
      <c r="AX23" s="60"/>
      <c r="AY23" s="60">
        <v>0</v>
      </c>
      <c r="AZ23" s="60"/>
      <c r="BA23" s="60">
        <v>0</v>
      </c>
      <c r="BB23" s="60" t="e">
        <v>#DIV/0!</v>
      </c>
      <c r="BC23" s="60"/>
      <c r="BD23" s="60" t="e">
        <v>#DIV/0!</v>
      </c>
      <c r="BE23" s="60"/>
      <c r="BF23" s="60" t="e">
        <v>#DIV/0!</v>
      </c>
      <c r="BG23" s="60"/>
      <c r="BH23" s="60">
        <v>0</v>
      </c>
      <c r="BI23" s="60">
        <v>0</v>
      </c>
      <c r="BJ23" s="60" t="e">
        <v>#DIV/0!</v>
      </c>
      <c r="BK23" s="60">
        <v>0</v>
      </c>
      <c r="BL23" s="60">
        <v>0</v>
      </c>
      <c r="BM23" s="60">
        <v>0</v>
      </c>
      <c r="BN23" s="60" t="e">
        <v>#DIV/0!</v>
      </c>
      <c r="BO23" s="60">
        <v>0</v>
      </c>
      <c r="BP23" s="60">
        <v>0</v>
      </c>
      <c r="BQ23" s="60">
        <v>0</v>
      </c>
      <c r="BR23" s="60"/>
      <c r="BS23" s="60"/>
      <c r="BT23" s="60" t="e">
        <v>#DIV/0!</v>
      </c>
      <c r="BU23" s="60"/>
      <c r="BV23" s="60"/>
      <c r="BW23" s="60"/>
      <c r="BX23" s="60" t="e">
        <v>#DIV/0!</v>
      </c>
      <c r="BY23" s="60">
        <v>0</v>
      </c>
      <c r="BZ23" s="60">
        <v>0</v>
      </c>
      <c r="CA23" s="60">
        <v>0</v>
      </c>
      <c r="CB23" s="60"/>
      <c r="CC23" s="60">
        <v>0</v>
      </c>
      <c r="CD23" s="60">
        <v>0</v>
      </c>
      <c r="CE23" s="61" t="e">
        <v>#DIV/0!</v>
      </c>
      <c r="CF23" s="61" t="e">
        <v>#DIV/0!</v>
      </c>
      <c r="CG23" s="60">
        <v>0</v>
      </c>
      <c r="CH23" s="60" t="e">
        <f t="shared" si="14"/>
        <v>#DIV/0!</v>
      </c>
    </row>
    <row r="24" spans="1:86" ht="33" hidden="1" customHeight="1" x14ac:dyDescent="0.25">
      <c r="A24" s="17" t="s">
        <v>147</v>
      </c>
      <c r="B24" s="27" t="s">
        <v>32</v>
      </c>
      <c r="C24" s="27" t="s">
        <v>33</v>
      </c>
      <c r="D24" s="7" t="s">
        <v>30</v>
      </c>
      <c r="E24" s="5"/>
      <c r="F24" s="5"/>
      <c r="G24" s="5"/>
      <c r="H24" s="12"/>
      <c r="I24" s="5"/>
      <c r="J24" s="6"/>
      <c r="K24" s="6"/>
      <c r="L24" s="4"/>
      <c r="M24" s="5"/>
      <c r="N24" s="12"/>
      <c r="O24" s="4"/>
      <c r="P24" s="6"/>
      <c r="Q24" s="6"/>
      <c r="R24" s="6"/>
      <c r="S24" s="4"/>
      <c r="T24" s="4"/>
      <c r="U24" s="19"/>
      <c r="V24" s="21"/>
      <c r="W24" s="4"/>
      <c r="X24" s="21"/>
      <c r="Y24" s="12"/>
      <c r="Z24" s="12"/>
      <c r="AA24" s="4"/>
      <c r="AB24" s="6"/>
      <c r="AC24" s="4"/>
      <c r="AD24" s="4"/>
      <c r="AE24" s="12"/>
      <c r="AF24" s="4"/>
      <c r="AG24" s="4"/>
      <c r="AH24" s="4"/>
      <c r="AI24" s="21"/>
      <c r="AJ24" s="21"/>
      <c r="AK24" s="19"/>
      <c r="AL24" s="22"/>
      <c r="AM24" s="21"/>
      <c r="AN24" s="21"/>
      <c r="AO24" s="21"/>
      <c r="AP24" s="21"/>
      <c r="AQ24" s="6"/>
      <c r="AR24" s="4"/>
      <c r="AS24" s="6"/>
      <c r="AT24" s="4"/>
      <c r="AU24" s="21"/>
      <c r="AV24" s="60">
        <v>0.9</v>
      </c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>
        <v>0</v>
      </c>
      <c r="BZ24" s="60">
        <v>0</v>
      </c>
      <c r="CA24" s="60">
        <v>0.9</v>
      </c>
      <c r="CB24" s="60"/>
      <c r="CC24" s="60">
        <v>0</v>
      </c>
      <c r="CD24" s="60">
        <v>0</v>
      </c>
      <c r="CE24" s="61"/>
      <c r="CF24" s="61"/>
      <c r="CG24" s="60">
        <v>0</v>
      </c>
      <c r="CH24" s="60" t="e">
        <f t="shared" si="14"/>
        <v>#DIV/0!</v>
      </c>
    </row>
    <row r="25" spans="1:86" ht="42.75" customHeight="1" x14ac:dyDescent="0.25">
      <c r="A25" s="17" t="s">
        <v>151</v>
      </c>
      <c r="B25" s="27" t="s">
        <v>32</v>
      </c>
      <c r="C25" s="27" t="s">
        <v>43</v>
      </c>
      <c r="D25" s="7" t="s">
        <v>23</v>
      </c>
      <c r="E25" s="6">
        <v>3770.5</v>
      </c>
      <c r="F25" s="6">
        <v>3770.5</v>
      </c>
      <c r="G25" s="6">
        <v>3761</v>
      </c>
      <c r="H25" s="12">
        <v>3409.3</v>
      </c>
      <c r="I25" s="6"/>
      <c r="J25" s="6">
        <v>3443.4</v>
      </c>
      <c r="K25" s="6">
        <v>3300</v>
      </c>
      <c r="L25" s="4">
        <f t="shared" si="3"/>
        <v>-327.09999999999991</v>
      </c>
      <c r="M25" s="6">
        <v>809.3</v>
      </c>
      <c r="N25" s="12">
        <v>3500</v>
      </c>
      <c r="O25" s="4">
        <f t="shared" ref="O25:O49" si="23">N25-H25</f>
        <v>90.699999999999818</v>
      </c>
      <c r="P25" s="6">
        <v>334.6</v>
      </c>
      <c r="Q25" s="6">
        <v>521.20000000000005</v>
      </c>
      <c r="R25" s="6">
        <v>629.1</v>
      </c>
      <c r="S25" s="4">
        <f t="shared" ref="S25:S46" si="24">N25/M25*100</f>
        <v>432.47250710490545</v>
      </c>
      <c r="T25" s="4" t="e">
        <f>N25/N4*100</f>
        <v>#REF!</v>
      </c>
      <c r="U25" s="19">
        <v>3500</v>
      </c>
      <c r="V25" s="22">
        <v>3500</v>
      </c>
      <c r="W25" s="4">
        <f t="shared" si="4"/>
        <v>0</v>
      </c>
      <c r="X25" s="22">
        <v>3500</v>
      </c>
      <c r="Y25" s="12">
        <v>3559.3</v>
      </c>
      <c r="Z25" s="12">
        <v>2601.8000000000002</v>
      </c>
      <c r="AA25" s="4">
        <f t="shared" si="5"/>
        <v>136.80144515335536</v>
      </c>
      <c r="AB25" s="6">
        <f t="shared" si="6"/>
        <v>101.69428571428571</v>
      </c>
      <c r="AC25" s="4">
        <f t="shared" ref="AC25:AC32" si="25">Y25/M25*100</f>
        <v>439.79982701099721</v>
      </c>
      <c r="AD25" s="4">
        <f t="shared" si="7"/>
        <v>101.69428571428571</v>
      </c>
      <c r="AE25" s="12">
        <v>4000.3</v>
      </c>
      <c r="AF25" s="4"/>
      <c r="AG25" s="4">
        <f t="shared" ref="AG25:AG38" si="26">AE25/M25*100</f>
        <v>494.29136290621534</v>
      </c>
      <c r="AH25" s="4"/>
      <c r="AI25" s="22">
        <v>3990.3</v>
      </c>
      <c r="AJ25" s="22">
        <v>3500</v>
      </c>
      <c r="AK25" s="19">
        <v>3500</v>
      </c>
      <c r="AL25" s="22">
        <f t="shared" si="1"/>
        <v>0</v>
      </c>
      <c r="AM25" s="21">
        <f t="shared" si="8"/>
        <v>59.300000000000182</v>
      </c>
      <c r="AN25" s="21">
        <f t="shared" si="9"/>
        <v>101.69428571428571</v>
      </c>
      <c r="AO25" s="21" t="e">
        <f>Y25/#REF!*100</f>
        <v>#REF!</v>
      </c>
      <c r="AP25" s="22">
        <v>3990.3</v>
      </c>
      <c r="AQ25" s="6">
        <f t="shared" si="10"/>
        <v>500.30000000000018</v>
      </c>
      <c r="AR25" s="4">
        <f t="shared" si="11"/>
        <v>0</v>
      </c>
      <c r="AS25" s="6">
        <f t="shared" si="20"/>
        <v>56.599999999999909</v>
      </c>
      <c r="AT25" s="4">
        <f t="shared" si="12"/>
        <v>490.30000000000018</v>
      </c>
      <c r="AU25" s="21">
        <f t="shared" si="13"/>
        <v>-431</v>
      </c>
      <c r="AV25" s="60">
        <v>4396.8999999999996</v>
      </c>
      <c r="AW25" s="60">
        <v>2005</v>
      </c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>
        <v>577</v>
      </c>
      <c r="BZ25" s="60">
        <v>673.7</v>
      </c>
      <c r="CA25" s="60">
        <v>3453.4</v>
      </c>
      <c r="CB25" s="60">
        <v>5149.3</v>
      </c>
      <c r="CC25" s="60">
        <v>2699.1</v>
      </c>
      <c r="CD25" s="60">
        <v>2765.6</v>
      </c>
      <c r="CE25" s="61">
        <v>137.93516209476309</v>
      </c>
      <c r="CF25" s="61">
        <v>53.708271027129896</v>
      </c>
      <c r="CG25" s="60">
        <v>1178.7</v>
      </c>
      <c r="CH25" s="60">
        <f t="shared" si="14"/>
        <v>234.63137354712819</v>
      </c>
    </row>
    <row r="26" spans="1:86" ht="41.25" customHeight="1" x14ac:dyDescent="0.25">
      <c r="A26" s="17" t="s">
        <v>44</v>
      </c>
      <c r="B26" s="27" t="s">
        <v>32</v>
      </c>
      <c r="C26" s="27" t="s">
        <v>43</v>
      </c>
      <c r="D26" s="7" t="s">
        <v>26</v>
      </c>
      <c r="E26" s="6">
        <v>88.6</v>
      </c>
      <c r="F26" s="6">
        <v>88.6</v>
      </c>
      <c r="G26" s="6">
        <v>88</v>
      </c>
      <c r="H26" s="12">
        <v>109.2</v>
      </c>
      <c r="I26" s="6"/>
      <c r="J26" s="6">
        <v>109.2</v>
      </c>
      <c r="K26" s="6">
        <v>88</v>
      </c>
      <c r="L26" s="4">
        <f t="shared" si="3"/>
        <v>20.600000000000009</v>
      </c>
      <c r="M26" s="6">
        <v>22.1</v>
      </c>
      <c r="N26" s="12">
        <v>150</v>
      </c>
      <c r="O26" s="4">
        <f t="shared" si="23"/>
        <v>40.799999999999997</v>
      </c>
      <c r="P26" s="6">
        <v>80.5</v>
      </c>
      <c r="Q26" s="6">
        <v>0</v>
      </c>
      <c r="R26" s="6">
        <v>0</v>
      </c>
      <c r="S26" s="4">
        <f t="shared" si="24"/>
        <v>678.73303167420818</v>
      </c>
      <c r="T26" s="4" t="e">
        <f>N26/N4*100</f>
        <v>#REF!</v>
      </c>
      <c r="U26" s="19">
        <v>150</v>
      </c>
      <c r="V26" s="22">
        <v>178.8</v>
      </c>
      <c r="W26" s="4">
        <f t="shared" si="4"/>
        <v>28.800000000000011</v>
      </c>
      <c r="X26" s="22">
        <v>178.8</v>
      </c>
      <c r="Y26" s="12">
        <v>216.3</v>
      </c>
      <c r="Z26" s="12">
        <v>109.2</v>
      </c>
      <c r="AA26" s="4">
        <f t="shared" si="5"/>
        <v>198.07692307692309</v>
      </c>
      <c r="AB26" s="6">
        <f t="shared" si="6"/>
        <v>144.20000000000002</v>
      </c>
      <c r="AC26" s="4">
        <f t="shared" si="25"/>
        <v>978.73303167420818</v>
      </c>
      <c r="AD26" s="4">
        <f t="shared" si="7"/>
        <v>120.97315436241611</v>
      </c>
      <c r="AE26" s="12">
        <v>150</v>
      </c>
      <c r="AF26" s="4"/>
      <c r="AG26" s="4">
        <f t="shared" si="26"/>
        <v>678.73303167420818</v>
      </c>
      <c r="AH26" s="4"/>
      <c r="AI26" s="22">
        <v>150</v>
      </c>
      <c r="AJ26" s="22">
        <v>150</v>
      </c>
      <c r="AK26" s="19">
        <v>150</v>
      </c>
      <c r="AL26" s="22">
        <f t="shared" si="1"/>
        <v>0</v>
      </c>
      <c r="AM26" s="21">
        <f t="shared" si="8"/>
        <v>37.5</v>
      </c>
      <c r="AN26" s="21">
        <f t="shared" si="9"/>
        <v>120.97315436241611</v>
      </c>
      <c r="AO26" s="21" t="e">
        <f>Y26/#REF!*100</f>
        <v>#REF!</v>
      </c>
      <c r="AP26" s="22">
        <v>150</v>
      </c>
      <c r="AQ26" s="6">
        <f t="shared" si="10"/>
        <v>0</v>
      </c>
      <c r="AR26" s="4">
        <f t="shared" si="11"/>
        <v>0</v>
      </c>
      <c r="AS26" s="6">
        <f t="shared" si="20"/>
        <v>40.799999999999997</v>
      </c>
      <c r="AT26" s="4">
        <f t="shared" si="12"/>
        <v>0</v>
      </c>
      <c r="AU26" s="21">
        <f t="shared" si="13"/>
        <v>66.300000000000011</v>
      </c>
      <c r="AV26" s="60">
        <v>306.10000000000002</v>
      </c>
      <c r="AW26" s="60">
        <v>262</v>
      </c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>
        <v>0</v>
      </c>
      <c r="BZ26" s="60">
        <v>0</v>
      </c>
      <c r="CA26" s="60">
        <v>306.10000000000002</v>
      </c>
      <c r="CB26" s="60">
        <v>299.2</v>
      </c>
      <c r="CC26" s="60">
        <v>154.4</v>
      </c>
      <c r="CD26" s="60">
        <v>154.4</v>
      </c>
      <c r="CE26" s="61">
        <v>58.931297709923669</v>
      </c>
      <c r="CF26" s="61">
        <v>51.604278074866315</v>
      </c>
      <c r="CG26" s="60">
        <v>153</v>
      </c>
      <c r="CH26" s="60">
        <f t="shared" si="14"/>
        <v>100.91503267973856</v>
      </c>
    </row>
    <row r="27" spans="1:86" ht="41.25" hidden="1" customHeight="1" x14ac:dyDescent="0.25">
      <c r="A27" s="17" t="s">
        <v>159</v>
      </c>
      <c r="B27" s="27"/>
      <c r="C27" s="27"/>
      <c r="D27" s="7" t="s">
        <v>160</v>
      </c>
      <c r="E27" s="6"/>
      <c r="F27" s="6"/>
      <c r="G27" s="6"/>
      <c r="H27" s="12"/>
      <c r="I27" s="6"/>
      <c r="J27" s="6"/>
      <c r="K27" s="6"/>
      <c r="L27" s="4"/>
      <c r="M27" s="6"/>
      <c r="N27" s="12"/>
      <c r="O27" s="4"/>
      <c r="P27" s="6"/>
      <c r="Q27" s="6"/>
      <c r="R27" s="6"/>
      <c r="S27" s="4"/>
      <c r="T27" s="4"/>
      <c r="U27" s="19"/>
      <c r="V27" s="22"/>
      <c r="W27" s="4"/>
      <c r="X27" s="22"/>
      <c r="Y27" s="12"/>
      <c r="Z27" s="12"/>
      <c r="AA27" s="4"/>
      <c r="AB27" s="6"/>
      <c r="AC27" s="4"/>
      <c r="AD27" s="4"/>
      <c r="AE27" s="12"/>
      <c r="AF27" s="4"/>
      <c r="AG27" s="4"/>
      <c r="AH27" s="4"/>
      <c r="AI27" s="22"/>
      <c r="AJ27" s="22"/>
      <c r="AK27" s="19"/>
      <c r="AL27" s="22"/>
      <c r="AM27" s="21"/>
      <c r="AN27" s="21"/>
      <c r="AO27" s="21"/>
      <c r="AP27" s="22"/>
      <c r="AQ27" s="6"/>
      <c r="AR27" s="4"/>
      <c r="AS27" s="6"/>
      <c r="AT27" s="4"/>
      <c r="AU27" s="21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>
        <v>0</v>
      </c>
      <c r="CD27" s="60">
        <v>0</v>
      </c>
      <c r="CE27" s="61" t="e">
        <v>#DIV/0!</v>
      </c>
      <c r="CF27" s="61" t="e">
        <v>#DIV/0!</v>
      </c>
      <c r="CG27" s="60">
        <v>0</v>
      </c>
      <c r="CH27" s="60" t="e">
        <f t="shared" si="14"/>
        <v>#DIV/0!</v>
      </c>
    </row>
    <row r="28" spans="1:86" ht="30.75" customHeight="1" x14ac:dyDescent="0.25">
      <c r="A28" s="17" t="s">
        <v>148</v>
      </c>
      <c r="B28" s="27" t="s">
        <v>32</v>
      </c>
      <c r="C28" s="27">
        <v>120</v>
      </c>
      <c r="D28" s="7" t="s">
        <v>149</v>
      </c>
      <c r="E28" s="6">
        <v>5694.9</v>
      </c>
      <c r="F28" s="6">
        <v>5694.9</v>
      </c>
      <c r="G28" s="6">
        <v>5300</v>
      </c>
      <c r="H28" s="12">
        <v>3689.1</v>
      </c>
      <c r="I28" s="6"/>
      <c r="J28" s="6">
        <v>3751.3</v>
      </c>
      <c r="K28" s="6">
        <v>3500</v>
      </c>
      <c r="L28" s="4">
        <f t="shared" si="3"/>
        <v>-1943.5999999999995</v>
      </c>
      <c r="M28" s="6">
        <v>1621.9</v>
      </c>
      <c r="N28" s="12">
        <v>2500</v>
      </c>
      <c r="O28" s="4">
        <f t="shared" si="23"/>
        <v>-1189.0999999999999</v>
      </c>
      <c r="P28" s="6">
        <v>291</v>
      </c>
      <c r="Q28" s="6">
        <v>260</v>
      </c>
      <c r="R28" s="6">
        <v>250</v>
      </c>
      <c r="S28" s="4">
        <f t="shared" si="24"/>
        <v>154.14020593131511</v>
      </c>
      <c r="T28" s="4" t="e">
        <f>N28/N4*100</f>
        <v>#REF!</v>
      </c>
      <c r="U28" s="19">
        <v>2628</v>
      </c>
      <c r="V28" s="22">
        <v>3385.6</v>
      </c>
      <c r="W28" s="4">
        <f t="shared" si="4"/>
        <v>757.59999999999991</v>
      </c>
      <c r="X28" s="22">
        <v>3385.6</v>
      </c>
      <c r="Y28" s="12">
        <v>3440.5</v>
      </c>
      <c r="Z28" s="12">
        <v>3179.1</v>
      </c>
      <c r="AA28" s="4">
        <f t="shared" si="5"/>
        <v>108.22245289547357</v>
      </c>
      <c r="AB28" s="6">
        <f t="shared" si="6"/>
        <v>137.62</v>
      </c>
      <c r="AC28" s="4">
        <f t="shared" si="25"/>
        <v>212.12775140267587</v>
      </c>
      <c r="AD28" s="4">
        <f t="shared" si="7"/>
        <v>101.62157372400758</v>
      </c>
      <c r="AE28" s="12">
        <v>2628</v>
      </c>
      <c r="AF28" s="4"/>
      <c r="AG28" s="4">
        <f t="shared" si="26"/>
        <v>162.03218447499845</v>
      </c>
      <c r="AH28" s="4"/>
      <c r="AI28" s="22">
        <v>3485.6</v>
      </c>
      <c r="AJ28" s="22">
        <v>3385.6</v>
      </c>
      <c r="AK28" s="19">
        <v>2500</v>
      </c>
      <c r="AL28" s="22">
        <f t="shared" si="1"/>
        <v>0</v>
      </c>
      <c r="AM28" s="21">
        <f t="shared" si="8"/>
        <v>54.900000000000091</v>
      </c>
      <c r="AN28" s="21">
        <f t="shared" si="9"/>
        <v>101.62157372400758</v>
      </c>
      <c r="AO28" s="21" t="e">
        <f>Y28/#REF!*100</f>
        <v>#REF!</v>
      </c>
      <c r="AP28" s="22">
        <v>2628</v>
      </c>
      <c r="AQ28" s="6">
        <f t="shared" si="10"/>
        <v>128</v>
      </c>
      <c r="AR28" s="4">
        <f t="shared" si="11"/>
        <v>-857.59999999999991</v>
      </c>
      <c r="AS28" s="6">
        <f t="shared" si="20"/>
        <v>-1251.3000000000002</v>
      </c>
      <c r="AT28" s="4">
        <f t="shared" si="12"/>
        <v>128</v>
      </c>
      <c r="AU28" s="21">
        <f t="shared" si="13"/>
        <v>812.5</v>
      </c>
      <c r="AV28" s="60">
        <v>1431.7</v>
      </c>
      <c r="AW28" s="60">
        <v>1107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>
        <v>318</v>
      </c>
      <c r="BZ28" s="60">
        <v>457.9</v>
      </c>
      <c r="CA28" s="60">
        <v>1289.4000000000001</v>
      </c>
      <c r="CB28" s="60">
        <v>1107</v>
      </c>
      <c r="CC28" s="60">
        <v>484.5</v>
      </c>
      <c r="CD28" s="60">
        <v>603.1</v>
      </c>
      <c r="CE28" s="61">
        <v>54.480578139114719</v>
      </c>
      <c r="CF28" s="61">
        <v>54.480578139114719</v>
      </c>
      <c r="CG28" s="60">
        <v>673.8</v>
      </c>
      <c r="CH28" s="60">
        <f t="shared" si="14"/>
        <v>89.507272187592761</v>
      </c>
    </row>
    <row r="29" spans="1:86" ht="31.5" hidden="1" customHeight="1" x14ac:dyDescent="0.25">
      <c r="A29" s="17" t="s">
        <v>45</v>
      </c>
      <c r="B29" s="27" t="s">
        <v>32</v>
      </c>
      <c r="C29" s="27">
        <v>120</v>
      </c>
      <c r="D29" s="8" t="s">
        <v>28</v>
      </c>
      <c r="E29" s="6">
        <v>0</v>
      </c>
      <c r="F29" s="6">
        <v>0.8</v>
      </c>
      <c r="G29" s="6"/>
      <c r="H29" s="12">
        <v>0.9</v>
      </c>
      <c r="I29" s="6"/>
      <c r="J29" s="6">
        <v>0.9</v>
      </c>
      <c r="K29" s="6">
        <v>1</v>
      </c>
      <c r="L29" s="4">
        <f t="shared" si="3"/>
        <v>9.9999999999999978E-2</v>
      </c>
      <c r="M29" s="6">
        <v>0.9</v>
      </c>
      <c r="N29" s="6">
        <v>0</v>
      </c>
      <c r="O29" s="4">
        <f t="shared" si="23"/>
        <v>-0.9</v>
      </c>
      <c r="P29" s="6">
        <v>0</v>
      </c>
      <c r="Q29" s="6">
        <v>0</v>
      </c>
      <c r="R29" s="6">
        <v>0</v>
      </c>
      <c r="S29" s="4">
        <f t="shared" si="24"/>
        <v>0</v>
      </c>
      <c r="T29" s="4" t="e">
        <f>N29/N4*100</f>
        <v>#REF!</v>
      </c>
      <c r="U29" s="19">
        <v>41.4</v>
      </c>
      <c r="V29" s="22">
        <v>41.4</v>
      </c>
      <c r="W29" s="4">
        <f t="shared" si="4"/>
        <v>0</v>
      </c>
      <c r="X29" s="22">
        <v>41.4</v>
      </c>
      <c r="Y29" s="6">
        <v>41.4</v>
      </c>
      <c r="Z29" s="6">
        <v>0.9</v>
      </c>
      <c r="AA29" s="4">
        <f t="shared" si="5"/>
        <v>4600</v>
      </c>
      <c r="AB29" s="6"/>
      <c r="AC29" s="4">
        <f t="shared" si="25"/>
        <v>4600</v>
      </c>
      <c r="AD29" s="4">
        <f t="shared" si="7"/>
        <v>100</v>
      </c>
      <c r="AE29" s="6">
        <v>0</v>
      </c>
      <c r="AF29" s="4"/>
      <c r="AG29" s="4">
        <f t="shared" si="26"/>
        <v>0</v>
      </c>
      <c r="AH29" s="4"/>
      <c r="AI29" s="22">
        <v>41.4</v>
      </c>
      <c r="AJ29" s="22">
        <v>41.4</v>
      </c>
      <c r="AK29" s="19">
        <v>41.4</v>
      </c>
      <c r="AL29" s="22">
        <f t="shared" si="1"/>
        <v>41.4</v>
      </c>
      <c r="AM29" s="21">
        <f t="shared" si="8"/>
        <v>0</v>
      </c>
      <c r="AN29" s="21">
        <f t="shared" si="9"/>
        <v>100</v>
      </c>
      <c r="AO29" s="21" t="e">
        <f>Y29/#REF!*100</f>
        <v>#REF!</v>
      </c>
      <c r="AP29" s="22">
        <v>41.4</v>
      </c>
      <c r="AQ29" s="6">
        <f t="shared" si="10"/>
        <v>-41.4</v>
      </c>
      <c r="AR29" s="4">
        <f t="shared" si="11"/>
        <v>0</v>
      </c>
      <c r="AS29" s="6">
        <f t="shared" si="20"/>
        <v>40.5</v>
      </c>
      <c r="AT29" s="4">
        <f t="shared" si="12"/>
        <v>41.4</v>
      </c>
      <c r="AU29" s="21">
        <f t="shared" si="13"/>
        <v>0</v>
      </c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>
        <v>0</v>
      </c>
      <c r="BZ29" s="60">
        <v>0</v>
      </c>
      <c r="CA29" s="60">
        <v>0</v>
      </c>
      <c r="CB29" s="60"/>
      <c r="CC29" s="60">
        <v>0</v>
      </c>
      <c r="CD29" s="60">
        <v>0</v>
      </c>
      <c r="CE29" s="61"/>
      <c r="CF29" s="61"/>
      <c r="CG29" s="60">
        <v>0</v>
      </c>
      <c r="CH29" s="60" t="e">
        <f t="shared" si="14"/>
        <v>#DIV/0!</v>
      </c>
    </row>
    <row r="30" spans="1:86" ht="30" customHeight="1" x14ac:dyDescent="0.25">
      <c r="A30" s="17" t="s">
        <v>46</v>
      </c>
      <c r="B30" s="27" t="s">
        <v>32</v>
      </c>
      <c r="C30" s="27">
        <v>120</v>
      </c>
      <c r="D30" s="7" t="s">
        <v>24</v>
      </c>
      <c r="E30" s="6">
        <v>21.6</v>
      </c>
      <c r="F30" s="6">
        <v>162.80000000000001</v>
      </c>
      <c r="G30" s="6">
        <v>100</v>
      </c>
      <c r="H30" s="12">
        <v>52.4</v>
      </c>
      <c r="I30" s="6"/>
      <c r="J30" s="6">
        <v>52.3</v>
      </c>
      <c r="K30" s="6">
        <v>100</v>
      </c>
      <c r="L30" s="4">
        <f t="shared" si="3"/>
        <v>-110.50000000000001</v>
      </c>
      <c r="M30" s="6">
        <v>36.4</v>
      </c>
      <c r="N30" s="6">
        <v>0</v>
      </c>
      <c r="O30" s="4">
        <f t="shared" si="23"/>
        <v>-52.4</v>
      </c>
      <c r="P30" s="6">
        <v>0.2</v>
      </c>
      <c r="Q30" s="6">
        <v>0.4</v>
      </c>
      <c r="R30" s="6">
        <v>0.2</v>
      </c>
      <c r="S30" s="4">
        <f t="shared" si="24"/>
        <v>0</v>
      </c>
      <c r="T30" s="4" t="e">
        <f>N30/N4*100</f>
        <v>#REF!</v>
      </c>
      <c r="U30" s="19">
        <v>3</v>
      </c>
      <c r="V30" s="22">
        <v>3</v>
      </c>
      <c r="W30" s="4">
        <f t="shared" si="4"/>
        <v>0</v>
      </c>
      <c r="X30" s="22">
        <v>3</v>
      </c>
      <c r="Y30" s="6">
        <v>2.9</v>
      </c>
      <c r="Z30" s="6">
        <v>51.1</v>
      </c>
      <c r="AA30" s="4">
        <f t="shared" si="5"/>
        <v>5.6751467710371815</v>
      </c>
      <c r="AB30" s="6"/>
      <c r="AC30" s="4">
        <f t="shared" si="25"/>
        <v>7.9670329670329663</v>
      </c>
      <c r="AD30" s="4">
        <f t="shared" si="7"/>
        <v>96.666666666666671</v>
      </c>
      <c r="AE30" s="6">
        <v>50</v>
      </c>
      <c r="AF30" s="4">
        <v>3</v>
      </c>
      <c r="AG30" s="4">
        <f t="shared" si="26"/>
        <v>137.36263736263737</v>
      </c>
      <c r="AH30" s="6">
        <v>3</v>
      </c>
      <c r="AI30" s="22">
        <v>3</v>
      </c>
      <c r="AJ30" s="22">
        <v>3</v>
      </c>
      <c r="AK30" s="19">
        <v>3</v>
      </c>
      <c r="AL30" s="22">
        <f t="shared" si="1"/>
        <v>3</v>
      </c>
      <c r="AM30" s="21">
        <f t="shared" si="8"/>
        <v>-0.10000000000000009</v>
      </c>
      <c r="AN30" s="21">
        <f t="shared" si="9"/>
        <v>96.666666666666671</v>
      </c>
      <c r="AO30" s="21" t="e">
        <f>Y30/#REF!*100</f>
        <v>#REF!</v>
      </c>
      <c r="AP30" s="22">
        <v>3</v>
      </c>
      <c r="AQ30" s="6">
        <f t="shared" si="10"/>
        <v>47</v>
      </c>
      <c r="AR30" s="4">
        <f t="shared" si="11"/>
        <v>0</v>
      </c>
      <c r="AS30" s="6">
        <f t="shared" si="20"/>
        <v>-49.3</v>
      </c>
      <c r="AT30" s="4">
        <f t="shared" si="12"/>
        <v>3</v>
      </c>
      <c r="AU30" s="21">
        <f t="shared" si="13"/>
        <v>-0.10000000000000009</v>
      </c>
      <c r="AV30" s="60">
        <v>369</v>
      </c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>
        <v>0</v>
      </c>
      <c r="BZ30" s="60">
        <v>0</v>
      </c>
      <c r="CA30" s="60">
        <v>79.5</v>
      </c>
      <c r="CB30" s="60">
        <v>956.6</v>
      </c>
      <c r="CC30" s="60">
        <v>398.4</v>
      </c>
      <c r="CD30" s="60">
        <v>488.59999999999997</v>
      </c>
      <c r="CE30" s="61"/>
      <c r="CF30" s="61">
        <v>51.076730085720257</v>
      </c>
      <c r="CG30" s="60">
        <v>0</v>
      </c>
      <c r="CH30" s="60"/>
    </row>
    <row r="31" spans="1:86" ht="24" customHeight="1" x14ac:dyDescent="0.25">
      <c r="A31" s="17" t="s">
        <v>47</v>
      </c>
      <c r="B31" s="26" t="s">
        <v>32</v>
      </c>
      <c r="C31" s="26" t="s">
        <v>33</v>
      </c>
      <c r="D31" s="43" t="s">
        <v>7</v>
      </c>
      <c r="E31" s="15">
        <f t="shared" ref="E31:M31" si="27">E32</f>
        <v>2620.8000000000002</v>
      </c>
      <c r="F31" s="15">
        <f t="shared" si="27"/>
        <v>2750.7</v>
      </c>
      <c r="G31" s="15">
        <f t="shared" si="27"/>
        <v>2190</v>
      </c>
      <c r="H31" s="40">
        <f t="shared" si="27"/>
        <v>1970.7</v>
      </c>
      <c r="I31" s="15">
        <f t="shared" si="27"/>
        <v>0</v>
      </c>
      <c r="J31" s="4">
        <f t="shared" si="27"/>
        <v>1985.4</v>
      </c>
      <c r="K31" s="15">
        <f t="shared" si="27"/>
        <v>1600</v>
      </c>
      <c r="L31" s="4">
        <f t="shared" si="3"/>
        <v>-765.29999999999973</v>
      </c>
      <c r="M31" s="15">
        <f t="shared" si="27"/>
        <v>537.70000000000005</v>
      </c>
      <c r="N31" s="4">
        <v>2268</v>
      </c>
      <c r="O31" s="4">
        <f t="shared" si="23"/>
        <v>297.29999999999995</v>
      </c>
      <c r="P31" s="15">
        <f>P32</f>
        <v>1.2</v>
      </c>
      <c r="Q31" s="15">
        <f>Q32</f>
        <v>90</v>
      </c>
      <c r="R31" s="15">
        <f>R32</f>
        <v>144.9</v>
      </c>
      <c r="S31" s="4">
        <f t="shared" si="24"/>
        <v>421.79654082201967</v>
      </c>
      <c r="T31" s="4" t="e">
        <f>N31/N4*100</f>
        <v>#REF!</v>
      </c>
      <c r="U31" s="20">
        <v>2268</v>
      </c>
      <c r="V31" s="21">
        <v>2268</v>
      </c>
      <c r="W31" s="4">
        <f t="shared" si="4"/>
        <v>0</v>
      </c>
      <c r="X31" s="21">
        <v>2268</v>
      </c>
      <c r="Y31" s="4">
        <f>Y32</f>
        <v>2302.3000000000002</v>
      </c>
      <c r="Z31" s="4">
        <v>1489.4</v>
      </c>
      <c r="AA31" s="4">
        <f t="shared" si="5"/>
        <v>154.57902511078288</v>
      </c>
      <c r="AB31" s="4">
        <f t="shared" si="6"/>
        <v>101.51234567901236</v>
      </c>
      <c r="AC31" s="4">
        <f t="shared" si="25"/>
        <v>428.17556258136511</v>
      </c>
      <c r="AD31" s="4">
        <f t="shared" si="7"/>
        <v>101.51234567901236</v>
      </c>
      <c r="AE31" s="4">
        <v>2268</v>
      </c>
      <c r="AF31" s="4"/>
      <c r="AG31" s="4">
        <f t="shared" si="26"/>
        <v>421.79654082201967</v>
      </c>
      <c r="AH31" s="4"/>
      <c r="AI31" s="21">
        <v>2274</v>
      </c>
      <c r="AJ31" s="21">
        <v>2274</v>
      </c>
      <c r="AK31" s="20">
        <v>2268</v>
      </c>
      <c r="AL31" s="21">
        <f t="shared" si="1"/>
        <v>0</v>
      </c>
      <c r="AM31" s="21">
        <f t="shared" si="8"/>
        <v>34.300000000000182</v>
      </c>
      <c r="AN31" s="21">
        <f t="shared" si="9"/>
        <v>101.51234567901236</v>
      </c>
      <c r="AO31" s="21" t="e">
        <f>Y31/#REF!*100</f>
        <v>#REF!</v>
      </c>
      <c r="AP31" s="21">
        <v>2268</v>
      </c>
      <c r="AQ31" s="4">
        <f t="shared" si="10"/>
        <v>0</v>
      </c>
      <c r="AR31" s="4">
        <f t="shared" si="11"/>
        <v>-6</v>
      </c>
      <c r="AS31" s="4">
        <f t="shared" si="20"/>
        <v>282.59999999999991</v>
      </c>
      <c r="AT31" s="4">
        <f t="shared" si="12"/>
        <v>0</v>
      </c>
      <c r="AU31" s="21">
        <f t="shared" si="13"/>
        <v>34.300000000000182</v>
      </c>
      <c r="AV31" s="60">
        <v>2519.4</v>
      </c>
      <c r="AW31" s="60">
        <v>825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2050.1999999999998</v>
      </c>
      <c r="BM31" s="60">
        <v>2050.1999999999998</v>
      </c>
      <c r="BN31" s="60">
        <v>248.50909090909087</v>
      </c>
      <c r="BO31" s="60">
        <v>0</v>
      </c>
      <c r="BP31" s="60">
        <v>2064.7999999999997</v>
      </c>
      <c r="BQ31" s="60">
        <v>2518.6999999999998</v>
      </c>
      <c r="BR31" s="60"/>
      <c r="BS31" s="60"/>
      <c r="BT31" s="60">
        <v>0</v>
      </c>
      <c r="BU31" s="60">
        <v>0</v>
      </c>
      <c r="BV31" s="60">
        <v>0</v>
      </c>
      <c r="BW31" s="60">
        <v>0</v>
      </c>
      <c r="BX31" s="60" t="e">
        <v>#DIV/0!</v>
      </c>
      <c r="BY31" s="60">
        <v>780</v>
      </c>
      <c r="BZ31" s="60">
        <v>1379.2</v>
      </c>
      <c r="CA31" s="60">
        <v>2962</v>
      </c>
      <c r="CB31" s="60">
        <v>2262.8000000000002</v>
      </c>
      <c r="CC31" s="60">
        <v>1131.4000000000001</v>
      </c>
      <c r="CD31" s="60">
        <v>1154.9000000000001</v>
      </c>
      <c r="CE31" s="61">
        <v>139.9878787878788</v>
      </c>
      <c r="CF31" s="61">
        <v>51.038536326674922</v>
      </c>
      <c r="CG31" s="60">
        <v>1385.5</v>
      </c>
      <c r="CH31" s="60">
        <f t="shared" si="14"/>
        <v>83.356189101407438</v>
      </c>
    </row>
    <row r="32" spans="1:86" ht="24" customHeight="1" x14ac:dyDescent="0.25">
      <c r="A32" s="17" t="s">
        <v>48</v>
      </c>
      <c r="B32" s="27" t="s">
        <v>32</v>
      </c>
      <c r="C32" s="27">
        <v>120</v>
      </c>
      <c r="D32" s="45" t="s">
        <v>8</v>
      </c>
      <c r="E32" s="6">
        <v>2620.8000000000002</v>
      </c>
      <c r="F32" s="6">
        <v>2750.7</v>
      </c>
      <c r="G32" s="6">
        <v>2190</v>
      </c>
      <c r="H32" s="12">
        <v>1970.7</v>
      </c>
      <c r="I32" s="6"/>
      <c r="J32" s="6">
        <v>1985.4</v>
      </c>
      <c r="K32" s="6">
        <v>1600</v>
      </c>
      <c r="L32" s="4">
        <f t="shared" si="3"/>
        <v>-765.29999999999973</v>
      </c>
      <c r="M32" s="6">
        <v>537.70000000000005</v>
      </c>
      <c r="N32" s="6">
        <v>2268</v>
      </c>
      <c r="O32" s="4">
        <f t="shared" si="23"/>
        <v>297.29999999999995</v>
      </c>
      <c r="P32" s="6">
        <v>1.2</v>
      </c>
      <c r="Q32" s="6">
        <v>90</v>
      </c>
      <c r="R32" s="6">
        <v>144.9</v>
      </c>
      <c r="S32" s="4">
        <f t="shared" si="24"/>
        <v>421.79654082201967</v>
      </c>
      <c r="T32" s="4" t="e">
        <f>N32/N4*100</f>
        <v>#REF!</v>
      </c>
      <c r="U32" s="19">
        <v>2268</v>
      </c>
      <c r="V32" s="22">
        <v>2268</v>
      </c>
      <c r="W32" s="4">
        <f t="shared" si="4"/>
        <v>0</v>
      </c>
      <c r="X32" s="22">
        <v>2268</v>
      </c>
      <c r="Y32" s="6">
        <v>2302.3000000000002</v>
      </c>
      <c r="Z32" s="6">
        <v>1488.1</v>
      </c>
      <c r="AA32" s="4">
        <f t="shared" si="5"/>
        <v>154.71406491499229</v>
      </c>
      <c r="AB32" s="6">
        <f t="shared" si="6"/>
        <v>101.51234567901236</v>
      </c>
      <c r="AC32" s="4">
        <f t="shared" si="25"/>
        <v>428.17556258136511</v>
      </c>
      <c r="AD32" s="4">
        <f t="shared" si="7"/>
        <v>101.51234567901236</v>
      </c>
      <c r="AE32" s="6">
        <v>2268</v>
      </c>
      <c r="AF32" s="4"/>
      <c r="AG32" s="4">
        <f t="shared" si="26"/>
        <v>421.79654082201967</v>
      </c>
      <c r="AH32" s="4"/>
      <c r="AI32" s="22">
        <v>2274</v>
      </c>
      <c r="AJ32" s="22">
        <v>2274</v>
      </c>
      <c r="AK32" s="19">
        <v>2268</v>
      </c>
      <c r="AL32" s="22">
        <f t="shared" si="1"/>
        <v>0</v>
      </c>
      <c r="AM32" s="21">
        <f t="shared" si="8"/>
        <v>34.300000000000182</v>
      </c>
      <c r="AN32" s="21">
        <f t="shared" si="9"/>
        <v>101.51234567901236</v>
      </c>
      <c r="AO32" s="21" t="e">
        <f>Y32/#REF!*100</f>
        <v>#REF!</v>
      </c>
      <c r="AP32" s="22">
        <v>2268</v>
      </c>
      <c r="AQ32" s="6">
        <f t="shared" si="10"/>
        <v>0</v>
      </c>
      <c r="AR32" s="4">
        <f t="shared" si="11"/>
        <v>-6</v>
      </c>
      <c r="AS32" s="6">
        <f t="shared" si="20"/>
        <v>282.59999999999991</v>
      </c>
      <c r="AT32" s="4">
        <f t="shared" si="12"/>
        <v>0</v>
      </c>
      <c r="AU32" s="21">
        <f t="shared" si="13"/>
        <v>34.300000000000182</v>
      </c>
      <c r="AV32" s="60">
        <v>2519.4</v>
      </c>
      <c r="AW32" s="60">
        <v>825</v>
      </c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>
        <v>780</v>
      </c>
      <c r="BZ32" s="60">
        <v>1379.2</v>
      </c>
      <c r="CA32" s="60">
        <v>2962</v>
      </c>
      <c r="CB32" s="60">
        <v>2262.8000000000002</v>
      </c>
      <c r="CC32" s="60">
        <v>1131.4000000000001</v>
      </c>
      <c r="CD32" s="60">
        <v>1154.9000000000001</v>
      </c>
      <c r="CE32" s="61">
        <v>139.9878787878788</v>
      </c>
      <c r="CF32" s="61">
        <v>51.038536326674922</v>
      </c>
      <c r="CG32" s="60">
        <v>1385.5</v>
      </c>
      <c r="CH32" s="60">
        <f t="shared" si="14"/>
        <v>83.356189101407438</v>
      </c>
    </row>
    <row r="33" spans="1:86" ht="27.6" customHeight="1" x14ac:dyDescent="0.25">
      <c r="A33" s="17" t="s">
        <v>70</v>
      </c>
      <c r="B33" s="27" t="s">
        <v>32</v>
      </c>
      <c r="C33" s="27" t="s">
        <v>33</v>
      </c>
      <c r="D33" s="45" t="s">
        <v>69</v>
      </c>
      <c r="E33" s="6"/>
      <c r="F33" s="6"/>
      <c r="G33" s="6"/>
      <c r="H33" s="12">
        <v>78.3</v>
      </c>
      <c r="I33" s="6"/>
      <c r="J33" s="6">
        <v>78.3</v>
      </c>
      <c r="K33" s="6">
        <v>80</v>
      </c>
      <c r="L33" s="4">
        <f t="shared" si="3"/>
        <v>78.3</v>
      </c>
      <c r="M33" s="6">
        <v>0</v>
      </c>
      <c r="N33" s="6">
        <v>0</v>
      </c>
      <c r="O33" s="4">
        <f t="shared" si="23"/>
        <v>-78.3</v>
      </c>
      <c r="P33" s="6">
        <v>0</v>
      </c>
      <c r="Q33" s="6">
        <v>0</v>
      </c>
      <c r="R33" s="6">
        <v>0</v>
      </c>
      <c r="S33" s="4" t="e">
        <f t="shared" si="24"/>
        <v>#DIV/0!</v>
      </c>
      <c r="T33" s="4" t="e">
        <f>N33/N4*100</f>
        <v>#REF!</v>
      </c>
      <c r="U33" s="19">
        <v>0</v>
      </c>
      <c r="V33" s="21"/>
      <c r="W33" s="4">
        <f t="shared" si="4"/>
        <v>0</v>
      </c>
      <c r="X33" s="21"/>
      <c r="Y33" s="6">
        <v>138.5</v>
      </c>
      <c r="Z33" s="6">
        <v>78.2</v>
      </c>
      <c r="AA33" s="4">
        <f t="shared" si="5"/>
        <v>177.10997442455243</v>
      </c>
      <c r="AB33" s="6"/>
      <c r="AC33" s="4"/>
      <c r="AD33" s="4"/>
      <c r="AE33" s="6">
        <v>0</v>
      </c>
      <c r="AF33" s="4"/>
      <c r="AG33" s="4" t="e">
        <f t="shared" si="26"/>
        <v>#DIV/0!</v>
      </c>
      <c r="AH33" s="4"/>
      <c r="AI33" s="21"/>
      <c r="AJ33" s="21"/>
      <c r="AK33" s="19">
        <v>0</v>
      </c>
      <c r="AL33" s="22">
        <f t="shared" ref="AL33:AL49" si="28">AK33-N33</f>
        <v>0</v>
      </c>
      <c r="AM33" s="21">
        <f t="shared" si="8"/>
        <v>138.5</v>
      </c>
      <c r="AN33" s="21"/>
      <c r="AO33" s="21" t="e">
        <f>Y33/#REF!*100</f>
        <v>#REF!</v>
      </c>
      <c r="AP33" s="21"/>
      <c r="AQ33" s="6">
        <f t="shared" si="10"/>
        <v>0</v>
      </c>
      <c r="AR33" s="4">
        <f t="shared" si="11"/>
        <v>0</v>
      </c>
      <c r="AS33" s="6">
        <f t="shared" si="20"/>
        <v>-78.3</v>
      </c>
      <c r="AT33" s="4">
        <f t="shared" si="12"/>
        <v>0</v>
      </c>
      <c r="AU33" s="21">
        <f t="shared" si="13"/>
        <v>138.5</v>
      </c>
      <c r="AV33" s="60">
        <v>2144.1000000000004</v>
      </c>
      <c r="AW33" s="60">
        <v>50</v>
      </c>
      <c r="AX33" s="60">
        <v>0</v>
      </c>
      <c r="AY33" s="60">
        <v>0</v>
      </c>
      <c r="AZ33" s="60">
        <v>0</v>
      </c>
      <c r="BA33" s="60">
        <v>0</v>
      </c>
      <c r="BB33" s="60"/>
      <c r="BC33" s="60">
        <v>152.6</v>
      </c>
      <c r="BD33" s="60"/>
      <c r="BE33" s="60">
        <v>140.4</v>
      </c>
      <c r="BF33" s="60"/>
      <c r="BG33" s="60">
        <v>0</v>
      </c>
      <c r="BH33" s="60">
        <v>-12.199999999999989</v>
      </c>
      <c r="BI33" s="60">
        <v>12.199999999999989</v>
      </c>
      <c r="BJ33" s="60"/>
      <c r="BK33" s="60">
        <v>194.1</v>
      </c>
      <c r="BL33" s="60">
        <v>0.7</v>
      </c>
      <c r="BM33" s="60">
        <v>0.7</v>
      </c>
      <c r="BN33" s="60"/>
      <c r="BO33" s="60">
        <v>194.1</v>
      </c>
      <c r="BP33" s="60">
        <v>0.7</v>
      </c>
      <c r="BQ33" s="60">
        <v>36.6</v>
      </c>
      <c r="BR33" s="60"/>
      <c r="BS33" s="60"/>
      <c r="BT33" s="60">
        <v>0</v>
      </c>
      <c r="BU33" s="60">
        <v>0</v>
      </c>
      <c r="BV33" s="60">
        <v>0</v>
      </c>
      <c r="BW33" s="60"/>
      <c r="BX33" s="60" t="e">
        <v>#DIV/0!</v>
      </c>
      <c r="BY33" s="60">
        <v>969.7</v>
      </c>
      <c r="BZ33" s="60">
        <v>1054.2</v>
      </c>
      <c r="CA33" s="60">
        <v>2126.1000000000004</v>
      </c>
      <c r="CB33" s="60">
        <v>50</v>
      </c>
      <c r="CC33" s="60">
        <v>6.3</v>
      </c>
      <c r="CD33" s="60">
        <v>366.2</v>
      </c>
      <c r="CE33" s="61">
        <v>732.4</v>
      </c>
      <c r="CF33" s="61">
        <v>732.4</v>
      </c>
      <c r="CG33" s="60">
        <v>1061.4000000000001</v>
      </c>
      <c r="CH33" s="60">
        <f t="shared" si="14"/>
        <v>34.501601658187298</v>
      </c>
    </row>
    <row r="34" spans="1:86" ht="30.75" customHeight="1" x14ac:dyDescent="0.25">
      <c r="A34" s="17" t="s">
        <v>49</v>
      </c>
      <c r="B34" s="26" t="s">
        <v>32</v>
      </c>
      <c r="C34" s="26" t="s">
        <v>33</v>
      </c>
      <c r="D34" s="39" t="s">
        <v>9</v>
      </c>
      <c r="E34" s="15">
        <f>E35+E36</f>
        <v>9381.2000000000007</v>
      </c>
      <c r="F34" s="15">
        <f t="shared" ref="F34:M34" si="29">F35+F36</f>
        <v>10745.2</v>
      </c>
      <c r="G34" s="15">
        <f t="shared" si="29"/>
        <v>2644</v>
      </c>
      <c r="H34" s="40">
        <f t="shared" si="29"/>
        <v>14151.3</v>
      </c>
      <c r="I34" s="15">
        <f t="shared" si="29"/>
        <v>5678.9</v>
      </c>
      <c r="J34" s="4">
        <f t="shared" si="29"/>
        <v>14417.3</v>
      </c>
      <c r="K34" s="15">
        <f t="shared" si="29"/>
        <v>10500</v>
      </c>
      <c r="L34" s="4">
        <f t="shared" si="3"/>
        <v>3672.0999999999985</v>
      </c>
      <c r="M34" s="15">
        <f t="shared" si="29"/>
        <v>1871.8000000000002</v>
      </c>
      <c r="N34" s="4">
        <v>5344</v>
      </c>
      <c r="O34" s="4">
        <f t="shared" si="23"/>
        <v>-8807.2999999999993</v>
      </c>
      <c r="P34" s="15">
        <f>P35+P36</f>
        <v>908.5</v>
      </c>
      <c r="Q34" s="15">
        <f>Q35+Q36</f>
        <v>455</v>
      </c>
      <c r="R34" s="15">
        <f>R35+R36</f>
        <v>250</v>
      </c>
      <c r="S34" s="4">
        <f t="shared" si="24"/>
        <v>285.5005876696228</v>
      </c>
      <c r="T34" s="4" t="e">
        <f>N34/N4*100</f>
        <v>#REF!</v>
      </c>
      <c r="U34" s="4">
        <f>U35+U36</f>
        <v>10295.6</v>
      </c>
      <c r="V34" s="21">
        <f>V35+V36</f>
        <v>13122.300000000001</v>
      </c>
      <c r="W34" s="4">
        <f t="shared" si="4"/>
        <v>2826.7000000000007</v>
      </c>
      <c r="X34" s="21">
        <f>X35+X36</f>
        <v>13122.300000000001</v>
      </c>
      <c r="Y34" s="4">
        <f>Y35+Y36</f>
        <v>10801.2</v>
      </c>
      <c r="Z34" s="4">
        <f>Z35+Z36</f>
        <v>10283.4</v>
      </c>
      <c r="AA34" s="4">
        <f t="shared" si="5"/>
        <v>105.03529960907872</v>
      </c>
      <c r="AB34" s="4">
        <f t="shared" si="6"/>
        <v>202.11826347305393</v>
      </c>
      <c r="AC34" s="4">
        <f t="shared" ref="AC34:AC49" si="30">Y34/M34*100</f>
        <v>577.04883000320547</v>
      </c>
      <c r="AD34" s="4">
        <f t="shared" si="7"/>
        <v>82.311789853912813</v>
      </c>
      <c r="AE34" s="4">
        <f>AE35+AE36</f>
        <v>13974.6</v>
      </c>
      <c r="AF34" s="4">
        <v>15130</v>
      </c>
      <c r="AG34" s="4">
        <f t="shared" si="26"/>
        <v>746.58617373651032</v>
      </c>
      <c r="AH34" s="4">
        <f>AH35+AH36</f>
        <v>4400</v>
      </c>
      <c r="AI34" s="4">
        <f>AI35+AI36</f>
        <v>11960</v>
      </c>
      <c r="AJ34" s="21">
        <f>AJ35+AJ36</f>
        <v>14612.1</v>
      </c>
      <c r="AK34" s="4">
        <f>AK35+AK36</f>
        <v>9744</v>
      </c>
      <c r="AL34" s="21">
        <f t="shared" si="28"/>
        <v>4400</v>
      </c>
      <c r="AM34" s="21">
        <f t="shared" si="8"/>
        <v>-2321.1000000000004</v>
      </c>
      <c r="AN34" s="21">
        <f t="shared" si="9"/>
        <v>82.311789853912813</v>
      </c>
      <c r="AO34" s="21" t="e">
        <f>Y34/#REF!*100</f>
        <v>#REF!</v>
      </c>
      <c r="AP34" s="21">
        <f>AP35+AP36</f>
        <v>11960</v>
      </c>
      <c r="AQ34" s="4">
        <f t="shared" si="10"/>
        <v>4230.6000000000004</v>
      </c>
      <c r="AR34" s="4">
        <f t="shared" si="11"/>
        <v>0</v>
      </c>
      <c r="AS34" s="4">
        <f t="shared" si="20"/>
        <v>-4673.2999999999993</v>
      </c>
      <c r="AT34" s="4">
        <f t="shared" si="12"/>
        <v>6616</v>
      </c>
      <c r="AU34" s="21">
        <f t="shared" si="13"/>
        <v>-1158.7999999999993</v>
      </c>
      <c r="AV34" s="60">
        <v>6039.3</v>
      </c>
      <c r="AW34" s="60">
        <v>5792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3976.6</v>
      </c>
      <c r="BM34" s="60">
        <v>3976.6</v>
      </c>
      <c r="BN34" s="60">
        <v>68.656767955801101</v>
      </c>
      <c r="BO34" s="60">
        <v>0</v>
      </c>
      <c r="BP34" s="60">
        <v>5016.3999999999996</v>
      </c>
      <c r="BQ34" s="60">
        <v>7016.7</v>
      </c>
      <c r="BR34" s="60"/>
      <c r="BS34" s="60"/>
      <c r="BT34" s="60">
        <v>0</v>
      </c>
      <c r="BU34" s="60">
        <v>0</v>
      </c>
      <c r="BV34" s="60">
        <v>0</v>
      </c>
      <c r="BW34" s="60">
        <v>0</v>
      </c>
      <c r="BX34" s="60" t="e">
        <v>#DIV/0!</v>
      </c>
      <c r="BY34" s="60">
        <v>1678.2</v>
      </c>
      <c r="BZ34" s="60">
        <v>2218.8000000000002</v>
      </c>
      <c r="CA34" s="60">
        <v>5446.5</v>
      </c>
      <c r="CB34" s="60">
        <v>13637.900000000001</v>
      </c>
      <c r="CC34" s="60">
        <v>7927.2</v>
      </c>
      <c r="CD34" s="60">
        <v>12661.2</v>
      </c>
      <c r="CE34" s="61">
        <v>218.59806629834259</v>
      </c>
      <c r="CF34" s="61">
        <v>92.838340213669255</v>
      </c>
      <c r="CG34" s="60">
        <v>2601.8000000000002</v>
      </c>
      <c r="CH34" s="60">
        <f t="shared" si="14"/>
        <v>486.63233146283346</v>
      </c>
    </row>
    <row r="35" spans="1:86" ht="31.5" customHeight="1" x14ac:dyDescent="0.25">
      <c r="A35" s="17" t="s">
        <v>134</v>
      </c>
      <c r="B35" s="27" t="s">
        <v>32</v>
      </c>
      <c r="C35" s="27">
        <v>410</v>
      </c>
      <c r="D35" s="7" t="s">
        <v>13</v>
      </c>
      <c r="E35" s="6">
        <v>9381.2000000000007</v>
      </c>
      <c r="F35" s="6">
        <v>8738.2000000000007</v>
      </c>
      <c r="G35" s="6">
        <v>2000</v>
      </c>
      <c r="H35" s="12">
        <v>11941.3</v>
      </c>
      <c r="I35" s="6">
        <v>5108.8999999999996</v>
      </c>
      <c r="J35" s="6">
        <v>12206.5</v>
      </c>
      <c r="K35" s="6">
        <v>9200</v>
      </c>
      <c r="L35" s="4">
        <f t="shared" si="3"/>
        <v>3468.2999999999993</v>
      </c>
      <c r="M35" s="6">
        <v>1235.4000000000001</v>
      </c>
      <c r="N35" s="6">
        <v>4800</v>
      </c>
      <c r="O35" s="4">
        <f t="shared" si="23"/>
        <v>-7141.2999999999993</v>
      </c>
      <c r="P35" s="6">
        <v>709.6</v>
      </c>
      <c r="Q35" s="6">
        <v>255</v>
      </c>
      <c r="R35" s="6">
        <v>0</v>
      </c>
      <c r="S35" s="4">
        <f t="shared" si="24"/>
        <v>388.53812530354537</v>
      </c>
      <c r="T35" s="4" t="e">
        <f>N35/N4*100</f>
        <v>#REF!</v>
      </c>
      <c r="U35" s="19">
        <v>9150</v>
      </c>
      <c r="V35" s="22">
        <v>11722.1</v>
      </c>
      <c r="W35" s="4">
        <f t="shared" si="4"/>
        <v>2572.1000000000004</v>
      </c>
      <c r="X35" s="22">
        <v>11722.1</v>
      </c>
      <c r="Y35" s="6">
        <v>9035.5</v>
      </c>
      <c r="Z35" s="6">
        <v>8901.7999999999993</v>
      </c>
      <c r="AA35" s="4">
        <f t="shared" si="5"/>
        <v>101.50194342717205</v>
      </c>
      <c r="AB35" s="6">
        <f t="shared" si="6"/>
        <v>188.23958333333331</v>
      </c>
      <c r="AC35" s="4">
        <f t="shared" si="30"/>
        <v>731.38254816253834</v>
      </c>
      <c r="AD35" s="4">
        <f t="shared" si="7"/>
        <v>77.080898473822941</v>
      </c>
      <c r="AE35" s="6">
        <v>13280.6</v>
      </c>
      <c r="AF35" s="4">
        <v>15080</v>
      </c>
      <c r="AG35" s="4">
        <f t="shared" si="26"/>
        <v>1075.0040472721387</v>
      </c>
      <c r="AH35" s="4">
        <v>4350</v>
      </c>
      <c r="AI35" s="22">
        <v>10814</v>
      </c>
      <c r="AJ35" s="22">
        <v>13211.9</v>
      </c>
      <c r="AK35" s="19">
        <v>9150</v>
      </c>
      <c r="AL35" s="22">
        <f t="shared" si="28"/>
        <v>4350</v>
      </c>
      <c r="AM35" s="21">
        <f t="shared" si="8"/>
        <v>-2686.6000000000004</v>
      </c>
      <c r="AN35" s="21">
        <f t="shared" si="9"/>
        <v>77.080898473822941</v>
      </c>
      <c r="AO35" s="21" t="e">
        <f>Y35/#REF!*100</f>
        <v>#REF!</v>
      </c>
      <c r="AP35" s="22">
        <v>10814</v>
      </c>
      <c r="AQ35" s="6">
        <f t="shared" si="10"/>
        <v>4130.6000000000004</v>
      </c>
      <c r="AR35" s="4">
        <f t="shared" si="11"/>
        <v>0</v>
      </c>
      <c r="AS35" s="6">
        <f t="shared" si="20"/>
        <v>-3056.5</v>
      </c>
      <c r="AT35" s="4">
        <f t="shared" si="12"/>
        <v>6014</v>
      </c>
      <c r="AU35" s="21">
        <f t="shared" si="13"/>
        <v>-1778.5</v>
      </c>
      <c r="AV35" s="60">
        <v>4550.9000000000005</v>
      </c>
      <c r="AW35" s="60">
        <v>4692</v>
      </c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>
        <v>1288.9000000000001</v>
      </c>
      <c r="BZ35" s="60">
        <v>1799.9</v>
      </c>
      <c r="CA35" s="60">
        <v>4298.6000000000004</v>
      </c>
      <c r="CB35" s="60">
        <v>10580.6</v>
      </c>
      <c r="CC35" s="60">
        <v>6059.9</v>
      </c>
      <c r="CD35" s="60">
        <v>9598</v>
      </c>
      <c r="CE35" s="61">
        <v>204.56095481670928</v>
      </c>
      <c r="CF35" s="61">
        <v>90.713192068502721</v>
      </c>
      <c r="CG35" s="60">
        <v>2118.6999999999998</v>
      </c>
      <c r="CH35" s="60">
        <f t="shared" si="14"/>
        <v>453.01364043989236</v>
      </c>
    </row>
    <row r="36" spans="1:86" ht="27.75" customHeight="1" x14ac:dyDescent="0.25">
      <c r="A36" s="17" t="s">
        <v>152</v>
      </c>
      <c r="B36" s="27" t="s">
        <v>32</v>
      </c>
      <c r="C36" s="27" t="s">
        <v>50</v>
      </c>
      <c r="D36" s="7" t="s">
        <v>18</v>
      </c>
      <c r="E36" s="6">
        <v>0</v>
      </c>
      <c r="F36" s="6">
        <v>2007</v>
      </c>
      <c r="G36" s="6">
        <v>644</v>
      </c>
      <c r="H36" s="12">
        <v>2210</v>
      </c>
      <c r="I36" s="6">
        <v>570</v>
      </c>
      <c r="J36" s="6">
        <v>2210.8000000000002</v>
      </c>
      <c r="K36" s="6">
        <v>1300</v>
      </c>
      <c r="L36" s="4">
        <f t="shared" si="3"/>
        <v>203.80000000000018</v>
      </c>
      <c r="M36" s="6">
        <v>636.4</v>
      </c>
      <c r="N36" s="6">
        <v>544</v>
      </c>
      <c r="O36" s="4">
        <f t="shared" si="23"/>
        <v>-1666</v>
      </c>
      <c r="P36" s="6">
        <v>198.9</v>
      </c>
      <c r="Q36" s="6">
        <v>200</v>
      </c>
      <c r="R36" s="6">
        <v>250</v>
      </c>
      <c r="S36" s="4">
        <f t="shared" si="24"/>
        <v>85.480829666876176</v>
      </c>
      <c r="T36" s="4" t="e">
        <f>N36/N4*100</f>
        <v>#REF!</v>
      </c>
      <c r="U36" s="19">
        <v>1145.5999999999999</v>
      </c>
      <c r="V36" s="22">
        <v>1400.2</v>
      </c>
      <c r="W36" s="4">
        <f t="shared" si="4"/>
        <v>254.60000000000014</v>
      </c>
      <c r="X36" s="22">
        <v>1400.2</v>
      </c>
      <c r="Y36" s="6">
        <v>1765.7</v>
      </c>
      <c r="Z36" s="6">
        <v>1381.6</v>
      </c>
      <c r="AA36" s="4">
        <f t="shared" si="5"/>
        <v>127.80110017371165</v>
      </c>
      <c r="AB36" s="6">
        <f t="shared" si="6"/>
        <v>324.57720588235298</v>
      </c>
      <c r="AC36" s="4">
        <f t="shared" si="30"/>
        <v>277.45128849780019</v>
      </c>
      <c r="AD36" s="4">
        <f t="shared" si="7"/>
        <v>126.10341379802885</v>
      </c>
      <c r="AE36" s="6">
        <v>694</v>
      </c>
      <c r="AF36" s="4">
        <v>50</v>
      </c>
      <c r="AG36" s="4">
        <f t="shared" si="26"/>
        <v>109.05091137649276</v>
      </c>
      <c r="AH36" s="4">
        <v>50</v>
      </c>
      <c r="AI36" s="22">
        <v>1146</v>
      </c>
      <c r="AJ36" s="22">
        <v>1400.2</v>
      </c>
      <c r="AK36" s="19">
        <v>594</v>
      </c>
      <c r="AL36" s="22">
        <f t="shared" si="28"/>
        <v>50</v>
      </c>
      <c r="AM36" s="21">
        <f t="shared" si="8"/>
        <v>365.5</v>
      </c>
      <c r="AN36" s="21">
        <f t="shared" si="9"/>
        <v>126.10341379802885</v>
      </c>
      <c r="AO36" s="21" t="e">
        <f>Y36/#REF!*100</f>
        <v>#REF!</v>
      </c>
      <c r="AP36" s="22">
        <v>1146</v>
      </c>
      <c r="AQ36" s="6">
        <f t="shared" si="10"/>
        <v>100</v>
      </c>
      <c r="AR36" s="4">
        <f t="shared" si="11"/>
        <v>0</v>
      </c>
      <c r="AS36" s="6">
        <f t="shared" si="20"/>
        <v>-1616.8000000000002</v>
      </c>
      <c r="AT36" s="4">
        <f t="shared" si="12"/>
        <v>602</v>
      </c>
      <c r="AU36" s="21">
        <f t="shared" si="13"/>
        <v>619.70000000000005</v>
      </c>
      <c r="AV36" s="60">
        <v>1488.4</v>
      </c>
      <c r="AW36" s="60">
        <v>1100</v>
      </c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>
        <v>389.3</v>
      </c>
      <c r="BZ36" s="60">
        <v>418.90000000000003</v>
      </c>
      <c r="CA36" s="60">
        <v>1147.9000000000001</v>
      </c>
      <c r="CB36" s="60">
        <v>3057.3</v>
      </c>
      <c r="CC36" s="60">
        <v>1867.3</v>
      </c>
      <c r="CD36" s="60">
        <v>3063.2</v>
      </c>
      <c r="CE36" s="61">
        <v>278.47272727272724</v>
      </c>
      <c r="CF36" s="61">
        <v>100.19298073463511</v>
      </c>
      <c r="CG36" s="60">
        <v>483.1</v>
      </c>
      <c r="CH36" s="60">
        <f t="shared" si="14"/>
        <v>634.07162078244664</v>
      </c>
    </row>
    <row r="37" spans="1:86" ht="21.6" customHeight="1" x14ac:dyDescent="0.25">
      <c r="A37" s="17" t="s">
        <v>51</v>
      </c>
      <c r="B37" s="26" t="s">
        <v>32</v>
      </c>
      <c r="C37" s="26" t="s">
        <v>33</v>
      </c>
      <c r="D37" s="43" t="s">
        <v>10</v>
      </c>
      <c r="E37" s="15">
        <v>7236.1</v>
      </c>
      <c r="F37" s="15">
        <v>7723.5</v>
      </c>
      <c r="G37" s="15">
        <v>6843</v>
      </c>
      <c r="H37" s="40">
        <v>7268</v>
      </c>
      <c r="I37" s="15"/>
      <c r="J37" s="4">
        <v>7391</v>
      </c>
      <c r="K37" s="4">
        <v>7500</v>
      </c>
      <c r="L37" s="4">
        <f t="shared" si="3"/>
        <v>-332.5</v>
      </c>
      <c r="M37" s="15">
        <v>2206</v>
      </c>
      <c r="N37" s="4">
        <v>7747</v>
      </c>
      <c r="O37" s="4">
        <f t="shared" si="23"/>
        <v>479</v>
      </c>
      <c r="P37" s="4">
        <v>697.6</v>
      </c>
      <c r="Q37" s="4">
        <v>700</v>
      </c>
      <c r="R37" s="4">
        <v>650</v>
      </c>
      <c r="S37" s="4">
        <f t="shared" si="24"/>
        <v>351.17860380779689</v>
      </c>
      <c r="T37" s="4" t="e">
        <f>N37/N4*100</f>
        <v>#REF!</v>
      </c>
      <c r="U37" s="20">
        <v>6421.4</v>
      </c>
      <c r="V37" s="21">
        <v>6898.2</v>
      </c>
      <c r="W37" s="4">
        <f t="shared" si="4"/>
        <v>476.80000000000018</v>
      </c>
      <c r="X37" s="21">
        <v>6898.2</v>
      </c>
      <c r="Y37" s="4">
        <v>6283.4</v>
      </c>
      <c r="Z37" s="4">
        <v>5918</v>
      </c>
      <c r="AA37" s="4">
        <f t="shared" si="5"/>
        <v>106.17438323758026</v>
      </c>
      <c r="AB37" s="4">
        <f t="shared" si="6"/>
        <v>81.107525493739502</v>
      </c>
      <c r="AC37" s="4">
        <f t="shared" si="30"/>
        <v>284.83227561196736</v>
      </c>
      <c r="AD37" s="4">
        <f t="shared" si="7"/>
        <v>91.087530080310813</v>
      </c>
      <c r="AE37" s="4">
        <v>7747</v>
      </c>
      <c r="AF37" s="4"/>
      <c r="AG37" s="4">
        <f t="shared" si="26"/>
        <v>351.17860380779689</v>
      </c>
      <c r="AH37" s="4"/>
      <c r="AI37" s="21">
        <v>7547</v>
      </c>
      <c r="AJ37" s="21">
        <v>6898.2</v>
      </c>
      <c r="AK37" s="20">
        <v>7747</v>
      </c>
      <c r="AL37" s="21">
        <f t="shared" si="28"/>
        <v>0</v>
      </c>
      <c r="AM37" s="21">
        <f t="shared" si="8"/>
        <v>-614.80000000000018</v>
      </c>
      <c r="AN37" s="21">
        <f t="shared" si="9"/>
        <v>91.087530080310813</v>
      </c>
      <c r="AO37" s="21" t="e">
        <f>Y37/#REF!*100</f>
        <v>#REF!</v>
      </c>
      <c r="AP37" s="21">
        <v>7267</v>
      </c>
      <c r="AQ37" s="4">
        <f t="shared" si="10"/>
        <v>0</v>
      </c>
      <c r="AR37" s="4">
        <f t="shared" si="11"/>
        <v>-280</v>
      </c>
      <c r="AS37" s="4">
        <f t="shared" si="20"/>
        <v>356</v>
      </c>
      <c r="AT37" s="4">
        <f t="shared" si="12"/>
        <v>-480</v>
      </c>
      <c r="AU37" s="21">
        <f t="shared" si="13"/>
        <v>-983.60000000000036</v>
      </c>
      <c r="AV37" s="60">
        <v>3176</v>
      </c>
      <c r="AW37" s="60">
        <v>2979</v>
      </c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>
        <v>567.1</v>
      </c>
      <c r="BZ37" s="60">
        <v>793.2</v>
      </c>
      <c r="CA37" s="60">
        <v>2823</v>
      </c>
      <c r="CB37" s="60">
        <v>2506</v>
      </c>
      <c r="CC37" s="60">
        <v>989.3</v>
      </c>
      <c r="CD37" s="60">
        <v>1096.8</v>
      </c>
      <c r="CE37" s="61">
        <v>36.81772406847935</v>
      </c>
      <c r="CF37" s="61">
        <v>43.766959297685553</v>
      </c>
      <c r="CG37" s="60">
        <v>1403.8</v>
      </c>
      <c r="CH37" s="60">
        <f t="shared" si="14"/>
        <v>78.130787861518741</v>
      </c>
    </row>
    <row r="38" spans="1:86" ht="22.5" customHeight="1" x14ac:dyDescent="0.25">
      <c r="A38" s="17" t="s">
        <v>52</v>
      </c>
      <c r="B38" s="27" t="s">
        <v>32</v>
      </c>
      <c r="C38" s="27" t="s">
        <v>33</v>
      </c>
      <c r="D38" s="43" t="s">
        <v>11</v>
      </c>
      <c r="E38" s="5">
        <v>134.30000000000001</v>
      </c>
      <c r="F38" s="5">
        <v>268.5</v>
      </c>
      <c r="G38" s="5">
        <v>45</v>
      </c>
      <c r="H38" s="12">
        <v>215</v>
      </c>
      <c r="I38" s="5"/>
      <c r="J38" s="6">
        <v>219.7</v>
      </c>
      <c r="K38" s="6">
        <v>61.2</v>
      </c>
      <c r="L38" s="4">
        <f t="shared" si="3"/>
        <v>-48.800000000000011</v>
      </c>
      <c r="M38" s="5">
        <v>39.799999999999997</v>
      </c>
      <c r="N38" s="6">
        <v>30</v>
      </c>
      <c r="O38" s="4">
        <f t="shared" si="23"/>
        <v>-185</v>
      </c>
      <c r="P38" s="6">
        <v>48.5</v>
      </c>
      <c r="Q38" s="6">
        <v>5</v>
      </c>
      <c r="R38" s="6">
        <v>0</v>
      </c>
      <c r="S38" s="4">
        <f t="shared" si="24"/>
        <v>75.376884422110564</v>
      </c>
      <c r="T38" s="4" t="e">
        <f>N38/N4*100</f>
        <v>#REF!</v>
      </c>
      <c r="U38" s="22">
        <v>42</v>
      </c>
      <c r="V38" s="22">
        <v>56.8</v>
      </c>
      <c r="W38" s="4">
        <f t="shared" si="4"/>
        <v>14.799999999999997</v>
      </c>
      <c r="X38" s="22">
        <v>56.8</v>
      </c>
      <c r="Y38" s="6">
        <v>59.8</v>
      </c>
      <c r="Z38" s="6">
        <v>206.9</v>
      </c>
      <c r="AA38" s="4">
        <f t="shared" si="5"/>
        <v>28.902851619139682</v>
      </c>
      <c r="AB38" s="6">
        <f t="shared" si="6"/>
        <v>199.33333333333331</v>
      </c>
      <c r="AC38" s="4">
        <f t="shared" si="30"/>
        <v>150.25125628140702</v>
      </c>
      <c r="AD38" s="4">
        <f t="shared" si="7"/>
        <v>105.28169014084507</v>
      </c>
      <c r="AE38" s="6">
        <v>30</v>
      </c>
      <c r="AF38" s="4">
        <v>12</v>
      </c>
      <c r="AG38" s="4">
        <f t="shared" si="26"/>
        <v>75.376884422110564</v>
      </c>
      <c r="AH38" s="4">
        <v>12</v>
      </c>
      <c r="AI38" s="22">
        <v>30</v>
      </c>
      <c r="AJ38" s="22">
        <v>56.8</v>
      </c>
      <c r="AK38" s="19">
        <v>42</v>
      </c>
      <c r="AL38" s="22">
        <f t="shared" si="28"/>
        <v>12</v>
      </c>
      <c r="AM38" s="21">
        <f t="shared" si="8"/>
        <v>3</v>
      </c>
      <c r="AN38" s="21">
        <f t="shared" si="9"/>
        <v>105.28169014084507</v>
      </c>
      <c r="AO38" s="21" t="e">
        <f>Y38/#REF!*100</f>
        <v>#REF!</v>
      </c>
      <c r="AP38" s="22">
        <v>30</v>
      </c>
      <c r="AQ38" s="6">
        <f t="shared" si="10"/>
        <v>-12</v>
      </c>
      <c r="AR38" s="4">
        <f t="shared" si="11"/>
        <v>0</v>
      </c>
      <c r="AS38" s="6">
        <f t="shared" si="20"/>
        <v>-177.7</v>
      </c>
      <c r="AT38" s="4">
        <f t="shared" si="12"/>
        <v>0</v>
      </c>
      <c r="AU38" s="21">
        <f t="shared" si="13"/>
        <v>29.799999999999997</v>
      </c>
      <c r="AV38" s="60">
        <v>115.60000000000001</v>
      </c>
      <c r="AW38" s="60">
        <v>115</v>
      </c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>
        <v>-0.70000000000000007</v>
      </c>
      <c r="BZ38" s="60">
        <v>-0.8</v>
      </c>
      <c r="CA38" s="60">
        <v>115.4</v>
      </c>
      <c r="CB38" s="60">
        <v>0</v>
      </c>
      <c r="CC38" s="60">
        <v>2.9</v>
      </c>
      <c r="CD38" s="60">
        <v>0.6</v>
      </c>
      <c r="CE38" s="61">
        <v>36.81772406847935</v>
      </c>
      <c r="CF38" s="61">
        <f>CD38/AW38*100</f>
        <v>0.52173913043478259</v>
      </c>
      <c r="CG38" s="60">
        <v>115.6</v>
      </c>
      <c r="CH38" s="60">
        <f t="shared" si="14"/>
        <v>0.51903114186851207</v>
      </c>
    </row>
    <row r="39" spans="1:86" ht="0.75" hidden="1" customHeight="1" x14ac:dyDescent="0.25">
      <c r="A39" s="17" t="s">
        <v>53</v>
      </c>
      <c r="B39" s="27" t="s">
        <v>32</v>
      </c>
      <c r="C39" s="27" t="s">
        <v>33</v>
      </c>
      <c r="D39" s="9" t="s">
        <v>27</v>
      </c>
      <c r="E39" s="5"/>
      <c r="F39" s="5">
        <v>64.099999999999994</v>
      </c>
      <c r="G39" s="5"/>
      <c r="H39" s="12">
        <v>0</v>
      </c>
      <c r="I39" s="5"/>
      <c r="J39" s="6"/>
      <c r="K39" s="6"/>
      <c r="L39" s="4">
        <f t="shared" si="3"/>
        <v>-64.099999999999994</v>
      </c>
      <c r="M39" s="5"/>
      <c r="N39" s="12">
        <v>0</v>
      </c>
      <c r="O39" s="4">
        <f t="shared" si="23"/>
        <v>0</v>
      </c>
      <c r="P39" s="6" t="e">
        <f>O39-#REF!</f>
        <v>#REF!</v>
      </c>
      <c r="Q39" s="6" t="e">
        <f>P39-#REF!</f>
        <v>#REF!</v>
      </c>
      <c r="R39" s="6" t="e">
        <f>Q39-J39</f>
        <v>#REF!</v>
      </c>
      <c r="S39" s="4" t="e">
        <f t="shared" si="24"/>
        <v>#DIV/0!</v>
      </c>
      <c r="T39" s="4"/>
      <c r="U39" s="22"/>
      <c r="V39" s="21"/>
      <c r="W39" s="4">
        <f t="shared" si="4"/>
        <v>0</v>
      </c>
      <c r="X39" s="21"/>
      <c r="Y39" s="4"/>
      <c r="Z39" s="4"/>
      <c r="AA39" s="4"/>
      <c r="AB39" s="4"/>
      <c r="AC39" s="4" t="e">
        <f t="shared" si="30"/>
        <v>#DIV/0!</v>
      </c>
      <c r="AD39" s="4" t="e">
        <f t="shared" si="7"/>
        <v>#DIV/0!</v>
      </c>
      <c r="AE39" s="12">
        <v>0</v>
      </c>
      <c r="AF39" s="4"/>
      <c r="AG39" s="4"/>
      <c r="AH39" s="4"/>
      <c r="AI39" s="21"/>
      <c r="AJ39" s="21"/>
      <c r="AK39" s="19">
        <v>0</v>
      </c>
      <c r="AL39" s="22">
        <f t="shared" si="28"/>
        <v>0</v>
      </c>
      <c r="AM39" s="21">
        <f t="shared" si="8"/>
        <v>0</v>
      </c>
      <c r="AN39" s="21" t="e">
        <f t="shared" si="9"/>
        <v>#DIV/0!</v>
      </c>
      <c r="AO39" s="21" t="e">
        <f>Y39/#REF!*100</f>
        <v>#REF!</v>
      </c>
      <c r="AP39" s="21"/>
      <c r="AQ39" s="6">
        <f t="shared" si="10"/>
        <v>0</v>
      </c>
      <c r="AR39" s="6"/>
      <c r="AS39" s="6">
        <f t="shared" si="20"/>
        <v>0</v>
      </c>
      <c r="AT39" s="4">
        <f t="shared" si="12"/>
        <v>0</v>
      </c>
      <c r="AU39" s="21">
        <f t="shared" si="13"/>
        <v>0</v>
      </c>
      <c r="AV39" s="58"/>
      <c r="AW39" s="28">
        <v>0</v>
      </c>
      <c r="AX39" s="62"/>
      <c r="AY39" s="62">
        <v>0</v>
      </c>
      <c r="AZ39" s="62"/>
      <c r="BA39" s="62"/>
      <c r="BB39" s="62" t="e">
        <v>#DIV/0!</v>
      </c>
      <c r="BC39" s="62"/>
      <c r="BD39" s="58" t="e">
        <v>#DIV/0!</v>
      </c>
      <c r="BE39" s="62"/>
      <c r="BF39" s="62" t="e">
        <v>#DIV/0!</v>
      </c>
      <c r="BG39" s="62"/>
      <c r="BH39" s="62">
        <v>0</v>
      </c>
      <c r="BI39" s="62"/>
      <c r="BJ39" s="60"/>
      <c r="BK39" s="62">
        <v>0</v>
      </c>
      <c r="BL39" s="62"/>
      <c r="BM39" s="62">
        <v>0</v>
      </c>
      <c r="BN39" s="62" t="e">
        <v>#DIV/0!</v>
      </c>
      <c r="BO39" s="62">
        <v>0</v>
      </c>
      <c r="BP39" s="62" t="e">
        <v>#DIV/0!</v>
      </c>
      <c r="BQ39" s="62"/>
      <c r="BR39" s="62"/>
      <c r="BS39" s="62" t="e">
        <v>#REF!</v>
      </c>
      <c r="BT39" s="28" t="e">
        <v>#REF!</v>
      </c>
      <c r="BU39" s="62"/>
      <c r="BV39" s="62"/>
      <c r="BW39" s="62"/>
      <c r="BX39" s="62"/>
      <c r="BY39" s="62"/>
      <c r="BZ39" s="62"/>
      <c r="CA39" s="58">
        <v>0</v>
      </c>
      <c r="CB39" s="28">
        <v>0</v>
      </c>
      <c r="CC39" s="58">
        <v>0</v>
      </c>
      <c r="CD39" s="58">
        <v>0</v>
      </c>
      <c r="CE39" s="59" t="e">
        <v>#DIV/0!</v>
      </c>
      <c r="CF39" s="59" t="e">
        <v>#DIV/0!</v>
      </c>
      <c r="CG39" s="58">
        <v>0</v>
      </c>
      <c r="CH39" s="58" t="e">
        <f t="shared" si="14"/>
        <v>#DIV/0!</v>
      </c>
    </row>
    <row r="40" spans="1:86" ht="15" hidden="1" customHeight="1" x14ac:dyDescent="0.25">
      <c r="A40" s="17" t="s">
        <v>54</v>
      </c>
      <c r="B40" s="27" t="s">
        <v>32</v>
      </c>
      <c r="C40" s="27" t="s">
        <v>33</v>
      </c>
      <c r="D40" s="9" t="s">
        <v>29</v>
      </c>
      <c r="E40" s="5"/>
      <c r="F40" s="5">
        <v>-67.900000000000006</v>
      </c>
      <c r="G40" s="5"/>
      <c r="H40" s="12">
        <v>0</v>
      </c>
      <c r="I40" s="5"/>
      <c r="J40" s="6">
        <v>-74.5</v>
      </c>
      <c r="K40" s="6"/>
      <c r="L40" s="4">
        <f t="shared" si="3"/>
        <v>-6.5999999999999943</v>
      </c>
      <c r="M40" s="5"/>
      <c r="N40" s="12">
        <v>0</v>
      </c>
      <c r="O40" s="4">
        <f t="shared" si="23"/>
        <v>0</v>
      </c>
      <c r="P40" s="6">
        <v>0</v>
      </c>
      <c r="Q40" s="6">
        <v>0</v>
      </c>
      <c r="R40" s="6">
        <v>0</v>
      </c>
      <c r="S40" s="4" t="e">
        <f t="shared" si="24"/>
        <v>#DIV/0!</v>
      </c>
      <c r="T40" s="4"/>
      <c r="U40" s="22"/>
      <c r="V40" s="21"/>
      <c r="W40" s="4">
        <f t="shared" si="4"/>
        <v>0</v>
      </c>
      <c r="X40" s="21"/>
      <c r="Y40" s="4"/>
      <c r="Z40" s="4">
        <v>-74.5</v>
      </c>
      <c r="AA40" s="4">
        <f t="shared" si="5"/>
        <v>0</v>
      </c>
      <c r="AB40" s="4"/>
      <c r="AC40" s="4" t="e">
        <f t="shared" si="30"/>
        <v>#DIV/0!</v>
      </c>
      <c r="AD40" s="4"/>
      <c r="AE40" s="12">
        <v>0</v>
      </c>
      <c r="AF40" s="4"/>
      <c r="AG40" s="4"/>
      <c r="AH40" s="4"/>
      <c r="AI40" s="21"/>
      <c r="AJ40" s="21"/>
      <c r="AK40" s="19">
        <v>0</v>
      </c>
      <c r="AL40" s="22">
        <f t="shared" si="28"/>
        <v>0</v>
      </c>
      <c r="AM40" s="21">
        <f t="shared" si="8"/>
        <v>0</v>
      </c>
      <c r="AN40" s="21"/>
      <c r="AO40" s="21" t="e">
        <f>Y40/#REF!*100</f>
        <v>#REF!</v>
      </c>
      <c r="AP40" s="21"/>
      <c r="AQ40" s="6">
        <f t="shared" si="10"/>
        <v>0</v>
      </c>
      <c r="AR40" s="6"/>
      <c r="AS40" s="6">
        <f t="shared" si="20"/>
        <v>74.5</v>
      </c>
      <c r="AT40" s="4">
        <f t="shared" si="12"/>
        <v>0</v>
      </c>
      <c r="AU40" s="21">
        <f t="shared" si="13"/>
        <v>0</v>
      </c>
      <c r="AV40" s="58"/>
      <c r="AW40" s="28"/>
      <c r="AX40" s="62"/>
      <c r="AY40" s="62">
        <v>0</v>
      </c>
      <c r="AZ40" s="62"/>
      <c r="BA40" s="62"/>
      <c r="BB40" s="62"/>
      <c r="BC40" s="62"/>
      <c r="BD40" s="58" t="e">
        <v>#DIV/0!</v>
      </c>
      <c r="BE40" s="62"/>
      <c r="BF40" s="62" t="e">
        <v>#DIV/0!</v>
      </c>
      <c r="BG40" s="62"/>
      <c r="BH40" s="62">
        <v>0</v>
      </c>
      <c r="BI40" s="62"/>
      <c r="BJ40" s="60"/>
      <c r="BK40" s="62">
        <v>0</v>
      </c>
      <c r="BL40" s="62"/>
      <c r="BM40" s="62">
        <v>0</v>
      </c>
      <c r="BN40" s="62" t="e">
        <v>#DIV/0!</v>
      </c>
      <c r="BO40" s="62">
        <v>0</v>
      </c>
      <c r="BP40" s="62" t="e">
        <v>#DIV/0!</v>
      </c>
      <c r="BQ40" s="62"/>
      <c r="BR40" s="62"/>
      <c r="BS40" s="62" t="e">
        <v>#REF!</v>
      </c>
      <c r="BT40" s="28" t="e">
        <v>#REF!</v>
      </c>
      <c r="BU40" s="62"/>
      <c r="BV40" s="62"/>
      <c r="BW40" s="62"/>
      <c r="BX40" s="62"/>
      <c r="BY40" s="62"/>
      <c r="BZ40" s="62"/>
      <c r="CA40" s="58">
        <v>0</v>
      </c>
      <c r="CB40" s="28"/>
      <c r="CC40" s="58">
        <v>0</v>
      </c>
      <c r="CD40" s="58">
        <v>0</v>
      </c>
      <c r="CE40" s="59" t="e">
        <v>#DIV/0!</v>
      </c>
      <c r="CF40" s="59" t="e">
        <v>#DIV/0!</v>
      </c>
      <c r="CG40" s="58">
        <v>0</v>
      </c>
      <c r="CH40" s="58" t="e">
        <f t="shared" si="14"/>
        <v>#DIV/0!</v>
      </c>
    </row>
    <row r="41" spans="1:86" ht="24" customHeight="1" x14ac:dyDescent="0.25">
      <c r="A41" s="16" t="s">
        <v>55</v>
      </c>
      <c r="B41" s="26" t="s">
        <v>32</v>
      </c>
      <c r="C41" s="26" t="s">
        <v>33</v>
      </c>
      <c r="D41" s="43" t="s">
        <v>12</v>
      </c>
      <c r="E41" s="4">
        <f>E43+E44+E45+E46</f>
        <v>427200.69999999995</v>
      </c>
      <c r="F41" s="4">
        <f>F43+F44+F45+F46</f>
        <v>478058.7</v>
      </c>
      <c r="G41" s="4">
        <f>G43+G44+G45+G46</f>
        <v>381875.69999999995</v>
      </c>
      <c r="H41" s="4" t="e">
        <f>H43+H44+H45+H46+#REF!+#REF!</f>
        <v>#REF!</v>
      </c>
      <c r="I41" s="4" t="e">
        <f>I43+I44+I45+I46+#REF!+#REF!</f>
        <v>#REF!</v>
      </c>
      <c r="J41" s="4" t="e">
        <f>J43+J44+J45+J46+#REF!+#REF!</f>
        <v>#REF!</v>
      </c>
      <c r="K41" s="4" t="e">
        <f>K43+K44+K45+K46+#REF!+#REF!</f>
        <v>#REF!</v>
      </c>
      <c r="L41" s="4" t="e">
        <f t="shared" si="3"/>
        <v>#REF!</v>
      </c>
      <c r="M41" s="4" t="e">
        <f>M43+M44+M45+M46+#REF!+#REF!</f>
        <v>#REF!</v>
      </c>
      <c r="N41" s="4" t="e">
        <f>N43+N44+N45+N46+#REF!+#REF!</f>
        <v>#REF!</v>
      </c>
      <c r="O41" s="4" t="e">
        <f t="shared" si="23"/>
        <v>#REF!</v>
      </c>
      <c r="P41" s="13"/>
      <c r="Q41" s="13"/>
      <c r="R41" s="13"/>
      <c r="S41" s="4" t="e">
        <f t="shared" si="24"/>
        <v>#REF!</v>
      </c>
      <c r="T41" s="4"/>
      <c r="U41" s="4" t="e">
        <f>U43+U44+U45+U46+#REF!+#REF!+#REF!</f>
        <v>#REF!</v>
      </c>
      <c r="V41" s="21" t="e">
        <f>V43+V44+V45+V46+#REF!+#REF!+#REF!</f>
        <v>#REF!</v>
      </c>
      <c r="W41" s="4" t="e">
        <f t="shared" si="4"/>
        <v>#REF!</v>
      </c>
      <c r="X41" s="21" t="e">
        <f>X43+X44+X45+X46+#REF!+#REF!+#REF!</f>
        <v>#REF!</v>
      </c>
      <c r="Y41" s="4" t="e">
        <f>Y43+Y44+Y45+Y46+#REF!+#REF!+#REF!+#REF!</f>
        <v>#REF!</v>
      </c>
      <c r="Z41" s="4" t="e">
        <f>Z43+Z44+Z45+Z46+#REF!+#REF!</f>
        <v>#REF!</v>
      </c>
      <c r="AA41" s="4" t="e">
        <f t="shared" si="5"/>
        <v>#REF!</v>
      </c>
      <c r="AB41" s="4" t="e">
        <f>Y41/N41*100</f>
        <v>#REF!</v>
      </c>
      <c r="AC41" s="4" t="e">
        <f t="shared" si="30"/>
        <v>#REF!</v>
      </c>
      <c r="AD41" s="4" t="e">
        <f t="shared" si="7"/>
        <v>#REF!</v>
      </c>
      <c r="AE41" s="4" t="e">
        <f>AE43+AE44+AE45+AE46+#REF!+#REF!</f>
        <v>#REF!</v>
      </c>
      <c r="AF41" s="4"/>
      <c r="AG41" s="4"/>
      <c r="AH41" s="4"/>
      <c r="AI41" s="4" t="e">
        <f>AI43+AI44+AI45+AI46+#REF!+#REF!+#REF!</f>
        <v>#REF!</v>
      </c>
      <c r="AJ41" s="21" t="e">
        <f>AJ43+AJ44+AJ45+AJ46+#REF!+#REF!+#REF!</f>
        <v>#REF!</v>
      </c>
      <c r="AK41" s="4" t="e">
        <f>AK43+AK44+AK45+AK46+#REF!+#REF!+#REF!</f>
        <v>#REF!</v>
      </c>
      <c r="AL41" s="21" t="e">
        <f t="shared" si="28"/>
        <v>#REF!</v>
      </c>
      <c r="AM41" s="21" t="e">
        <f t="shared" si="8"/>
        <v>#REF!</v>
      </c>
      <c r="AN41" s="21" t="e">
        <f t="shared" si="9"/>
        <v>#REF!</v>
      </c>
      <c r="AO41" s="21" t="e">
        <f>Y41/#REF!*100</f>
        <v>#REF!</v>
      </c>
      <c r="AP41" s="21" t="e">
        <f>AP43+AP44+AP45+AP46+#REF!+#REF!+#REF!</f>
        <v>#REF!</v>
      </c>
      <c r="AQ41" s="4" t="e">
        <f t="shared" si="10"/>
        <v>#REF!</v>
      </c>
      <c r="AR41" s="4" t="e">
        <f t="shared" ref="AR41:AR49" si="31">AP41-AI41</f>
        <v>#REF!</v>
      </c>
      <c r="AS41" s="4" t="e">
        <f t="shared" si="20"/>
        <v>#REF!</v>
      </c>
      <c r="AT41" s="4" t="e">
        <f t="shared" si="12"/>
        <v>#REF!</v>
      </c>
      <c r="AU41" s="21" t="e">
        <f t="shared" si="13"/>
        <v>#REF!</v>
      </c>
      <c r="AV41" s="63">
        <v>619806.20000000007</v>
      </c>
      <c r="AW41" s="63">
        <v>460513</v>
      </c>
      <c r="AX41" s="63">
        <v>430945.69999999995</v>
      </c>
      <c r="AY41" s="63">
        <v>-145947.70000000007</v>
      </c>
      <c r="AZ41" s="63">
        <v>0</v>
      </c>
      <c r="BA41" s="63">
        <v>0</v>
      </c>
      <c r="BB41" s="63" t="e">
        <v>#DIV/0!</v>
      </c>
      <c r="BC41" s="63">
        <v>233365.8</v>
      </c>
      <c r="BD41" s="63" t="e">
        <v>#DIV/0!</v>
      </c>
      <c r="BE41" s="63">
        <v>148739.80000000002</v>
      </c>
      <c r="BF41" s="63" t="e">
        <v>#DIV/0!</v>
      </c>
      <c r="BG41" s="63">
        <v>0</v>
      </c>
      <c r="BH41" s="63">
        <v>-84625.999999999985</v>
      </c>
      <c r="BI41" s="63">
        <v>0</v>
      </c>
      <c r="BJ41" s="63">
        <v>0</v>
      </c>
      <c r="BK41" s="63">
        <v>325353.8</v>
      </c>
      <c r="BL41" s="63">
        <v>0</v>
      </c>
      <c r="BM41" s="63">
        <v>33632.400000000001</v>
      </c>
      <c r="BN41" s="63" t="e">
        <v>#DIV/0!</v>
      </c>
      <c r="BO41" s="63">
        <v>358986.2</v>
      </c>
      <c r="BP41" s="63" t="e">
        <v>#DIV/0!</v>
      </c>
      <c r="BQ41" s="63">
        <v>0</v>
      </c>
      <c r="BR41" s="63">
        <v>0</v>
      </c>
      <c r="BS41" s="63" t="e">
        <v>#REF!</v>
      </c>
      <c r="BT41" s="63" t="e">
        <v>#REF!</v>
      </c>
      <c r="BU41" s="63">
        <v>0</v>
      </c>
      <c r="BV41" s="63">
        <v>30987</v>
      </c>
      <c r="BW41" s="63">
        <v>33632.400000000001</v>
      </c>
      <c r="BX41" s="63">
        <v>0</v>
      </c>
      <c r="BY41" s="63">
        <v>123228.10000000002</v>
      </c>
      <c r="BZ41" s="63">
        <v>181874.6</v>
      </c>
      <c r="CA41" s="63">
        <v>551653.39999999991</v>
      </c>
      <c r="CB41" s="63">
        <v>461930.19999999995</v>
      </c>
      <c r="CC41" s="63">
        <v>150802.10000000003</v>
      </c>
      <c r="CD41" s="63">
        <v>204507.40000000002</v>
      </c>
      <c r="CE41" s="59">
        <v>44.408605185955672</v>
      </c>
      <c r="CF41" s="59">
        <v>44.27235976344479</v>
      </c>
      <c r="CG41" s="63">
        <v>246269.1</v>
      </c>
      <c r="CH41" s="58">
        <f t="shared" si="14"/>
        <v>83.042249311830034</v>
      </c>
    </row>
    <row r="42" spans="1:86" ht="20.25" customHeight="1" x14ac:dyDescent="0.25">
      <c r="A42" s="17" t="s">
        <v>139</v>
      </c>
      <c r="B42" s="27" t="s">
        <v>32</v>
      </c>
      <c r="C42" s="27" t="s">
        <v>56</v>
      </c>
      <c r="D42" s="35" t="s">
        <v>140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3"/>
      <c r="Q42" s="13"/>
      <c r="R42" s="13"/>
      <c r="S42" s="4"/>
      <c r="T42" s="4"/>
      <c r="U42" s="21"/>
      <c r="V42" s="21"/>
      <c r="W42" s="4"/>
      <c r="X42" s="21"/>
      <c r="Y42" s="21"/>
      <c r="Z42" s="4"/>
      <c r="AA42" s="4"/>
      <c r="AB42" s="4"/>
      <c r="AC42" s="4"/>
      <c r="AD42" s="4"/>
      <c r="AE42" s="4"/>
      <c r="AF42" s="4"/>
      <c r="AG42" s="4"/>
      <c r="AH42" s="4"/>
      <c r="AI42" s="21"/>
      <c r="AJ42" s="21"/>
      <c r="AK42" s="21"/>
      <c r="AL42" s="21"/>
      <c r="AM42" s="21"/>
      <c r="AN42" s="21"/>
      <c r="AO42" s="21"/>
      <c r="AP42" s="21"/>
      <c r="AQ42" s="4"/>
      <c r="AR42" s="4"/>
      <c r="AS42" s="4"/>
      <c r="AT42" s="4"/>
      <c r="AU42" s="21"/>
      <c r="AV42" s="64">
        <v>51497.3</v>
      </c>
      <c r="AW42" s="64">
        <v>55859.6</v>
      </c>
      <c r="AX42" s="65"/>
      <c r="AY42" s="65"/>
      <c r="AZ42" s="65"/>
      <c r="BA42" s="65"/>
      <c r="BB42" s="65"/>
      <c r="BC42" s="65"/>
      <c r="BD42" s="63"/>
      <c r="BE42" s="65"/>
      <c r="BF42" s="65"/>
      <c r="BG42" s="65"/>
      <c r="BH42" s="65"/>
      <c r="BI42" s="65"/>
      <c r="BJ42" s="66"/>
      <c r="BK42" s="65"/>
      <c r="BL42" s="65"/>
      <c r="BM42" s="65"/>
      <c r="BN42" s="65"/>
      <c r="BO42" s="65"/>
      <c r="BP42" s="65"/>
      <c r="BQ42" s="65"/>
      <c r="BR42" s="65"/>
      <c r="BS42" s="64" t="e">
        <v>#REF!</v>
      </c>
      <c r="BT42" s="64" t="e">
        <v>#REF!</v>
      </c>
      <c r="BU42" s="65"/>
      <c r="BV42" s="65"/>
      <c r="BW42" s="65">
        <v>0</v>
      </c>
      <c r="BX42" s="65"/>
      <c r="BY42" s="65">
        <v>4756.6000000000004</v>
      </c>
      <c r="BZ42" s="65">
        <v>15655.4</v>
      </c>
      <c r="CA42" s="66">
        <v>39873</v>
      </c>
      <c r="CB42" s="64">
        <v>55859.6</v>
      </c>
      <c r="CC42" s="60">
        <v>14244.2</v>
      </c>
      <c r="CD42" s="60">
        <v>22420</v>
      </c>
      <c r="CE42" s="61">
        <v>40.13634182844131</v>
      </c>
      <c r="CF42" s="61">
        <v>40.13634182844131</v>
      </c>
      <c r="CG42" s="60">
        <v>18552.3</v>
      </c>
      <c r="CH42" s="60">
        <f t="shared" si="14"/>
        <v>120.84754989947339</v>
      </c>
    </row>
    <row r="43" spans="1:86" ht="28.5" customHeight="1" x14ac:dyDescent="0.25">
      <c r="A43" s="17" t="s">
        <v>57</v>
      </c>
      <c r="B43" s="27" t="s">
        <v>32</v>
      </c>
      <c r="C43" s="27" t="s">
        <v>56</v>
      </c>
      <c r="D43" s="7" t="s">
        <v>113</v>
      </c>
      <c r="E43" s="6">
        <v>63667</v>
      </c>
      <c r="F43" s="6">
        <v>123550.9</v>
      </c>
      <c r="G43" s="6">
        <v>101212.1</v>
      </c>
      <c r="H43" s="6">
        <v>123654.2</v>
      </c>
      <c r="I43" s="6">
        <f>J43-G43</f>
        <v>22442.099999999991</v>
      </c>
      <c r="J43" s="11">
        <v>123654.2</v>
      </c>
      <c r="K43" s="11">
        <v>108975.3</v>
      </c>
      <c r="L43" s="4">
        <f t="shared" si="3"/>
        <v>103.30000000000291</v>
      </c>
      <c r="M43" s="6">
        <v>37964.199999999997</v>
      </c>
      <c r="N43" s="6">
        <v>109729.2</v>
      </c>
      <c r="O43" s="4">
        <f t="shared" si="23"/>
        <v>-13925</v>
      </c>
      <c r="P43" s="13"/>
      <c r="Q43" s="13"/>
      <c r="R43" s="13"/>
      <c r="S43" s="4">
        <f t="shared" si="24"/>
        <v>289.03335247417306</v>
      </c>
      <c r="T43" s="4"/>
      <c r="U43" s="22">
        <v>109729.2</v>
      </c>
      <c r="V43" s="22">
        <v>130814.6</v>
      </c>
      <c r="W43" s="4">
        <f t="shared" si="4"/>
        <v>21085.400000000009</v>
      </c>
      <c r="X43" s="22">
        <v>130814.6</v>
      </c>
      <c r="Y43" s="22">
        <v>130814.6</v>
      </c>
      <c r="Z43" s="6">
        <v>86629.9</v>
      </c>
      <c r="AA43" s="4">
        <f t="shared" si="5"/>
        <v>151.00398361304818</v>
      </c>
      <c r="AB43" s="6">
        <f>Y43/N43*100</f>
        <v>119.21585138686876</v>
      </c>
      <c r="AC43" s="4">
        <f t="shared" si="30"/>
        <v>344.57357194409474</v>
      </c>
      <c r="AD43" s="4">
        <f t="shared" si="7"/>
        <v>100</v>
      </c>
      <c r="AE43" s="6">
        <v>109729.2</v>
      </c>
      <c r="AF43" s="4"/>
      <c r="AG43" s="4"/>
      <c r="AH43" s="4"/>
      <c r="AI43" s="22">
        <v>130814.6</v>
      </c>
      <c r="AJ43" s="22">
        <v>120214.6</v>
      </c>
      <c r="AK43" s="22">
        <v>109729.2</v>
      </c>
      <c r="AL43" s="22">
        <f t="shared" si="28"/>
        <v>0</v>
      </c>
      <c r="AM43" s="21">
        <f t="shared" si="8"/>
        <v>0</v>
      </c>
      <c r="AN43" s="21">
        <f t="shared" si="9"/>
        <v>100</v>
      </c>
      <c r="AO43" s="21" t="e">
        <f>Y43/#REF!*100</f>
        <v>#REF!</v>
      </c>
      <c r="AP43" s="22">
        <v>130814.6</v>
      </c>
      <c r="AQ43" s="6">
        <f t="shared" si="10"/>
        <v>0</v>
      </c>
      <c r="AR43" s="4">
        <f t="shared" si="31"/>
        <v>0</v>
      </c>
      <c r="AS43" s="6">
        <f t="shared" si="20"/>
        <v>-13925</v>
      </c>
      <c r="AT43" s="4">
        <f t="shared" si="12"/>
        <v>21085.400000000009</v>
      </c>
      <c r="AU43" s="21">
        <f t="shared" si="13"/>
        <v>0</v>
      </c>
      <c r="AV43" s="64">
        <v>59863.6</v>
      </c>
      <c r="AW43" s="64">
        <v>90657.5</v>
      </c>
      <c r="AX43" s="64">
        <v>0</v>
      </c>
      <c r="AY43" s="65">
        <v>-130814.6</v>
      </c>
      <c r="AZ43" s="65"/>
      <c r="BA43" s="65"/>
      <c r="BB43" s="65">
        <v>0</v>
      </c>
      <c r="BC43" s="64">
        <v>0</v>
      </c>
      <c r="BD43" s="63"/>
      <c r="BE43" s="64">
        <v>0</v>
      </c>
      <c r="BF43" s="65"/>
      <c r="BG43" s="64"/>
      <c r="BH43" s="65">
        <v>0</v>
      </c>
      <c r="BI43" s="65"/>
      <c r="BJ43" s="66"/>
      <c r="BK43" s="65"/>
      <c r="BL43" s="65"/>
      <c r="BM43" s="65">
        <v>1824.5</v>
      </c>
      <c r="BN43" s="65"/>
      <c r="BO43" s="65">
        <v>1824.5</v>
      </c>
      <c r="BP43" s="65"/>
      <c r="BQ43" s="65"/>
      <c r="BR43" s="65"/>
      <c r="BS43" s="64" t="e">
        <v>#REF!</v>
      </c>
      <c r="BT43" s="64" t="e">
        <v>#REF!</v>
      </c>
      <c r="BU43" s="64"/>
      <c r="BV43" s="64">
        <v>0</v>
      </c>
      <c r="BW43" s="64">
        <v>1824.5</v>
      </c>
      <c r="BX43" s="64"/>
      <c r="BY43" s="64">
        <v>0</v>
      </c>
      <c r="BZ43" s="64">
        <v>443.1</v>
      </c>
      <c r="CA43" s="66">
        <v>50379.5</v>
      </c>
      <c r="CB43" s="64">
        <v>90657.5</v>
      </c>
      <c r="CC43" s="60">
        <v>13438.8</v>
      </c>
      <c r="CD43" s="60">
        <v>18106.599999999999</v>
      </c>
      <c r="CE43" s="61">
        <v>19.972533987811268</v>
      </c>
      <c r="CF43" s="61">
        <v>19.972533987811268</v>
      </c>
      <c r="CG43" s="60">
        <v>7700.4</v>
      </c>
      <c r="CH43" s="60">
        <f t="shared" si="14"/>
        <v>235.13843436704587</v>
      </c>
    </row>
    <row r="44" spans="1:86" ht="20.25" customHeight="1" x14ac:dyDescent="0.25">
      <c r="A44" s="17" t="s">
        <v>58</v>
      </c>
      <c r="B44" s="27" t="s">
        <v>32</v>
      </c>
      <c r="C44" s="27" t="s">
        <v>56</v>
      </c>
      <c r="D44" s="10" t="s">
        <v>17</v>
      </c>
      <c r="E44" s="6">
        <v>85783.4</v>
      </c>
      <c r="F44" s="6">
        <v>40830.300000000003</v>
      </c>
      <c r="G44" s="6">
        <v>25782.6</v>
      </c>
      <c r="H44" s="6">
        <v>33278</v>
      </c>
      <c r="I44" s="6">
        <f>J44-G44</f>
        <v>7495.4000000000015</v>
      </c>
      <c r="J44" s="11">
        <v>33278</v>
      </c>
      <c r="K44" s="11">
        <v>36348.1</v>
      </c>
      <c r="L44" s="4">
        <f t="shared" si="3"/>
        <v>-7552.3000000000029</v>
      </c>
      <c r="M44" s="6">
        <v>5718.4</v>
      </c>
      <c r="N44" s="6">
        <v>109033.7</v>
      </c>
      <c r="O44" s="4">
        <f t="shared" si="23"/>
        <v>75755.7</v>
      </c>
      <c r="P44" s="13"/>
      <c r="Q44" s="13"/>
      <c r="R44" s="13"/>
      <c r="S44" s="4">
        <f t="shared" si="24"/>
        <v>1906.7169138220481</v>
      </c>
      <c r="T44" s="4"/>
      <c r="U44" s="22">
        <v>113530.3</v>
      </c>
      <c r="V44" s="22">
        <v>99324.1</v>
      </c>
      <c r="W44" s="4">
        <f t="shared" si="4"/>
        <v>-14206.199999999997</v>
      </c>
      <c r="X44" s="22">
        <v>98170.1</v>
      </c>
      <c r="Y44" s="6">
        <v>97438.2</v>
      </c>
      <c r="Z44" s="6">
        <v>24973.4</v>
      </c>
      <c r="AA44" s="4">
        <f t="shared" si="5"/>
        <v>390.16793868676268</v>
      </c>
      <c r="AB44" s="6">
        <f>Y44/N44*100</f>
        <v>89.365214607960652</v>
      </c>
      <c r="AC44" s="4">
        <f t="shared" si="30"/>
        <v>1703.9416620033578</v>
      </c>
      <c r="AD44" s="4">
        <f t="shared" si="7"/>
        <v>98.10126646000316</v>
      </c>
      <c r="AE44" s="6">
        <v>111926</v>
      </c>
      <c r="AF44" s="4"/>
      <c r="AG44" s="4"/>
      <c r="AH44" s="4"/>
      <c r="AI44" s="22">
        <v>99324.1</v>
      </c>
      <c r="AJ44" s="22">
        <v>100686.3</v>
      </c>
      <c r="AK44" s="22">
        <v>109033.7</v>
      </c>
      <c r="AL44" s="22">
        <f t="shared" si="28"/>
        <v>0</v>
      </c>
      <c r="AM44" s="21">
        <f t="shared" si="8"/>
        <v>-731.90000000000873</v>
      </c>
      <c r="AN44" s="21">
        <f t="shared" si="9"/>
        <v>99.25445731439612</v>
      </c>
      <c r="AO44" s="21" t="e">
        <f>Y44/#REF!*100</f>
        <v>#REF!</v>
      </c>
      <c r="AP44" s="22">
        <v>98170.1</v>
      </c>
      <c r="AQ44" s="6">
        <f t="shared" si="10"/>
        <v>2892.3000000000029</v>
      </c>
      <c r="AR44" s="4">
        <f t="shared" si="31"/>
        <v>-1154</v>
      </c>
      <c r="AS44" s="6">
        <f t="shared" si="20"/>
        <v>75755.7</v>
      </c>
      <c r="AT44" s="4">
        <f t="shared" si="12"/>
        <v>-10863.599999999991</v>
      </c>
      <c r="AU44" s="21">
        <f t="shared" si="13"/>
        <v>-731.90000000000873</v>
      </c>
      <c r="AV44" s="64">
        <v>491561.5</v>
      </c>
      <c r="AW44" s="64">
        <v>300301.40000000002</v>
      </c>
      <c r="AX44" s="64">
        <v>21091.3</v>
      </c>
      <c r="AY44" s="65">
        <v>-77078.8</v>
      </c>
      <c r="AZ44" s="65"/>
      <c r="BA44" s="65"/>
      <c r="BB44" s="65">
        <v>21.484443837787676</v>
      </c>
      <c r="BC44" s="64">
        <v>2813.8</v>
      </c>
      <c r="BD44" s="63">
        <v>13.341045834064284</v>
      </c>
      <c r="BE44" s="64">
        <v>0</v>
      </c>
      <c r="BF44" s="65">
        <v>0</v>
      </c>
      <c r="BG44" s="64"/>
      <c r="BH44" s="65">
        <v>-2813.8</v>
      </c>
      <c r="BI44" s="65"/>
      <c r="BJ44" s="66"/>
      <c r="BK44" s="65">
        <v>9042.2999999999993</v>
      </c>
      <c r="BL44" s="65"/>
      <c r="BM44" s="65">
        <v>31342</v>
      </c>
      <c r="BN44" s="65">
        <v>148.60155609184829</v>
      </c>
      <c r="BO44" s="65">
        <v>40384.300000000003</v>
      </c>
      <c r="BP44" s="65">
        <v>191.47373561610715</v>
      </c>
      <c r="BQ44" s="65"/>
      <c r="BR44" s="65"/>
      <c r="BS44" s="64" t="e">
        <v>#REF!</v>
      </c>
      <c r="BT44" s="64" t="e">
        <v>#REF!</v>
      </c>
      <c r="BU44" s="64"/>
      <c r="BV44" s="64"/>
      <c r="BW44" s="64">
        <v>31342</v>
      </c>
      <c r="BX44" s="64"/>
      <c r="BY44" s="64">
        <v>117734.1</v>
      </c>
      <c r="BZ44" s="64">
        <v>163968.29999999999</v>
      </c>
      <c r="CA44" s="66">
        <v>445706.39999999997</v>
      </c>
      <c r="CB44" s="64">
        <v>300301.40000000002</v>
      </c>
      <c r="CC44" s="60">
        <v>120610.5</v>
      </c>
      <c r="CD44" s="60">
        <v>159062.1</v>
      </c>
      <c r="CE44" s="61">
        <v>52.967485333068709</v>
      </c>
      <c r="CF44" s="61">
        <v>52.967485333068709</v>
      </c>
      <c r="CG44" s="60">
        <v>216942.7</v>
      </c>
      <c r="CH44" s="60">
        <f t="shared" si="14"/>
        <v>73.319867411994039</v>
      </c>
    </row>
    <row r="45" spans="1:86" ht="30.75" customHeight="1" x14ac:dyDescent="0.25">
      <c r="A45" s="17" t="s">
        <v>136</v>
      </c>
      <c r="B45" s="27" t="s">
        <v>32</v>
      </c>
      <c r="C45" s="27" t="s">
        <v>56</v>
      </c>
      <c r="D45" s="10" t="s">
        <v>162</v>
      </c>
      <c r="E45" s="6">
        <v>270250.3</v>
      </c>
      <c r="F45" s="6">
        <v>308073.8</v>
      </c>
      <c r="G45" s="6">
        <v>249836.4</v>
      </c>
      <c r="H45" s="6">
        <v>405040</v>
      </c>
      <c r="I45" s="6">
        <f>J45-G45</f>
        <v>155203.6</v>
      </c>
      <c r="J45" s="11">
        <v>405040</v>
      </c>
      <c r="K45" s="11">
        <v>341938.8</v>
      </c>
      <c r="L45" s="4">
        <f t="shared" si="3"/>
        <v>96966.200000000012</v>
      </c>
      <c r="M45" s="6">
        <v>132365.29999999999</v>
      </c>
      <c r="N45" s="6">
        <f>279913.2+2137+530.1-490</f>
        <v>282090.3</v>
      </c>
      <c r="O45" s="4">
        <f t="shared" si="23"/>
        <v>-122949.70000000001</v>
      </c>
      <c r="P45" s="13"/>
      <c r="Q45" s="13"/>
      <c r="R45" s="13"/>
      <c r="S45" s="4">
        <f t="shared" si="24"/>
        <v>213.11499312886383</v>
      </c>
      <c r="T45" s="4"/>
      <c r="U45" s="6">
        <v>306892.59999999998</v>
      </c>
      <c r="V45" s="22">
        <v>323418.7</v>
      </c>
      <c r="W45" s="4">
        <f t="shared" si="4"/>
        <v>16526.100000000035</v>
      </c>
      <c r="X45" s="22">
        <v>341711.2</v>
      </c>
      <c r="Y45" s="6">
        <v>339161.1</v>
      </c>
      <c r="Z45" s="6">
        <v>350037.1</v>
      </c>
      <c r="AA45" s="4">
        <f t="shared" si="5"/>
        <v>96.892900781088628</v>
      </c>
      <c r="AB45" s="6">
        <f>Y45/N45*100</f>
        <v>120.23139398979687</v>
      </c>
      <c r="AC45" s="4">
        <f t="shared" si="30"/>
        <v>256.23112704009287</v>
      </c>
      <c r="AD45" s="4">
        <f t="shared" si="7"/>
        <v>104.86749838522013</v>
      </c>
      <c r="AE45" s="6">
        <v>291523.09999999998</v>
      </c>
      <c r="AF45" s="4"/>
      <c r="AG45" s="4"/>
      <c r="AH45" s="4"/>
      <c r="AI45" s="22">
        <v>323418.7</v>
      </c>
      <c r="AJ45" s="22">
        <v>306566.59999999998</v>
      </c>
      <c r="AK45" s="6">
        <v>282090.3</v>
      </c>
      <c r="AL45" s="22">
        <f t="shared" si="28"/>
        <v>0</v>
      </c>
      <c r="AM45" s="21">
        <f t="shared" si="8"/>
        <v>-2550.1000000000349</v>
      </c>
      <c r="AN45" s="21">
        <f t="shared" si="9"/>
        <v>99.253726538667735</v>
      </c>
      <c r="AO45" s="21" t="e">
        <f>Y45/#REF!*100</f>
        <v>#REF!</v>
      </c>
      <c r="AP45" s="22">
        <v>341711.2</v>
      </c>
      <c r="AQ45" s="6">
        <f t="shared" si="10"/>
        <v>9432.7999999999884</v>
      </c>
      <c r="AR45" s="4">
        <f t="shared" si="31"/>
        <v>18292.5</v>
      </c>
      <c r="AS45" s="6">
        <f t="shared" si="20"/>
        <v>-122949.70000000001</v>
      </c>
      <c r="AT45" s="4">
        <f t="shared" si="12"/>
        <v>59620.900000000023</v>
      </c>
      <c r="AU45" s="21">
        <f t="shared" si="13"/>
        <v>-2550.1000000000349</v>
      </c>
      <c r="AV45" s="64">
        <v>18975.3</v>
      </c>
      <c r="AW45" s="64">
        <v>13694.5</v>
      </c>
      <c r="AX45" s="64">
        <v>403029.6</v>
      </c>
      <c r="AY45" s="65">
        <v>61318.399999999965</v>
      </c>
      <c r="AZ45" s="65"/>
      <c r="BA45" s="65"/>
      <c r="BB45" s="65">
        <v>117.94450986681149</v>
      </c>
      <c r="BC45" s="64">
        <v>226612.4</v>
      </c>
      <c r="BD45" s="63">
        <v>56.227234922695501</v>
      </c>
      <c r="BE45" s="64">
        <v>146515.20000000001</v>
      </c>
      <c r="BF45" s="65">
        <v>36.353458902274184</v>
      </c>
      <c r="BG45" s="64"/>
      <c r="BH45" s="65">
        <v>-80097.199999999983</v>
      </c>
      <c r="BI45" s="65"/>
      <c r="BJ45" s="66"/>
      <c r="BK45" s="65">
        <v>307044.3</v>
      </c>
      <c r="BL45" s="65"/>
      <c r="BM45" s="65">
        <v>465.9</v>
      </c>
      <c r="BN45" s="65">
        <v>0.11559944976746125</v>
      </c>
      <c r="BO45" s="65">
        <v>307510.2</v>
      </c>
      <c r="BP45" s="65">
        <v>76.299656402408161</v>
      </c>
      <c r="BQ45" s="65"/>
      <c r="BR45" s="65"/>
      <c r="BS45" s="64" t="e">
        <v>#REF!</v>
      </c>
      <c r="BT45" s="64" t="e">
        <v>#REF!</v>
      </c>
      <c r="BU45" s="64"/>
      <c r="BV45" s="64">
        <v>30505.4</v>
      </c>
      <c r="BW45" s="64">
        <v>465.9</v>
      </c>
      <c r="BX45" s="64"/>
      <c r="BY45" s="64">
        <v>1692.6</v>
      </c>
      <c r="BZ45" s="64">
        <v>2846.7</v>
      </c>
      <c r="CA45" s="66">
        <v>15674.5</v>
      </c>
      <c r="CB45" s="64">
        <v>14304.1</v>
      </c>
      <c r="CC45" s="60">
        <v>2514.7999999999997</v>
      </c>
      <c r="CD45" s="60">
        <v>4459.2</v>
      </c>
      <c r="CE45" s="61">
        <v>32.561977436197012</v>
      </c>
      <c r="CF45" s="61">
        <v>31.17427870330884</v>
      </c>
      <c r="CG45" s="60">
        <v>4093.4</v>
      </c>
      <c r="CH45" s="60">
        <f t="shared" si="14"/>
        <v>108.93633654175012</v>
      </c>
    </row>
    <row r="46" spans="1:86" ht="20.25" hidden="1" customHeight="1" x14ac:dyDescent="0.25">
      <c r="A46" s="17" t="s">
        <v>153</v>
      </c>
      <c r="B46" s="27" t="s">
        <v>32</v>
      </c>
      <c r="C46" s="27" t="s">
        <v>56</v>
      </c>
      <c r="D46" s="7" t="s">
        <v>155</v>
      </c>
      <c r="E46" s="6">
        <v>7500</v>
      </c>
      <c r="F46" s="6">
        <v>5603.7</v>
      </c>
      <c r="G46" s="6">
        <v>5044.6000000000004</v>
      </c>
      <c r="H46" s="6">
        <v>5383.5</v>
      </c>
      <c r="I46" s="6">
        <f>J46-G46</f>
        <v>338.89999999999964</v>
      </c>
      <c r="J46" s="6">
        <v>5383.5</v>
      </c>
      <c r="K46" s="6">
        <v>5383.6</v>
      </c>
      <c r="L46" s="4">
        <f t="shared" si="3"/>
        <v>-220.19999999999982</v>
      </c>
      <c r="M46" s="6">
        <v>1697.1</v>
      </c>
      <c r="N46" s="6">
        <v>6244.2</v>
      </c>
      <c r="O46" s="4">
        <f t="shared" si="23"/>
        <v>860.69999999999982</v>
      </c>
      <c r="P46" s="13"/>
      <c r="Q46" s="13"/>
      <c r="R46" s="13"/>
      <c r="S46" s="4">
        <f t="shared" si="24"/>
        <v>367.9335336750928</v>
      </c>
      <c r="T46" s="4"/>
      <c r="U46" s="6">
        <v>6197.5</v>
      </c>
      <c r="V46" s="22">
        <v>6197.5</v>
      </c>
      <c r="W46" s="4">
        <f t="shared" si="4"/>
        <v>0</v>
      </c>
      <c r="X46" s="22">
        <v>6197.5</v>
      </c>
      <c r="Y46" s="6">
        <v>6197.5</v>
      </c>
      <c r="Z46" s="6">
        <v>4542.3999999999996</v>
      </c>
      <c r="AA46" s="4">
        <f t="shared" si="5"/>
        <v>136.43668545262418</v>
      </c>
      <c r="AB46" s="6">
        <f>Y46/N46*100</f>
        <v>99.252105954325614</v>
      </c>
      <c r="AC46" s="4">
        <f t="shared" si="30"/>
        <v>365.18178068469746</v>
      </c>
      <c r="AD46" s="4">
        <f t="shared" si="7"/>
        <v>100</v>
      </c>
      <c r="AE46" s="6">
        <v>6197.5</v>
      </c>
      <c r="AF46" s="4"/>
      <c r="AG46" s="4"/>
      <c r="AH46" s="4"/>
      <c r="AI46" s="22">
        <v>6197.5</v>
      </c>
      <c r="AJ46" s="22">
        <v>6197.5</v>
      </c>
      <c r="AK46" s="6">
        <v>6244.2</v>
      </c>
      <c r="AL46" s="22">
        <f t="shared" si="28"/>
        <v>0</v>
      </c>
      <c r="AM46" s="21">
        <f t="shared" si="8"/>
        <v>0</v>
      </c>
      <c r="AN46" s="21">
        <f t="shared" si="9"/>
        <v>100</v>
      </c>
      <c r="AO46" s="21" t="e">
        <f>Y46/#REF!*100</f>
        <v>#REF!</v>
      </c>
      <c r="AP46" s="22">
        <v>6197.5</v>
      </c>
      <c r="AQ46" s="6">
        <f t="shared" si="10"/>
        <v>-46.699999999999818</v>
      </c>
      <c r="AR46" s="4">
        <f t="shared" si="31"/>
        <v>0</v>
      </c>
      <c r="AS46" s="6">
        <f t="shared" si="20"/>
        <v>860.69999999999982</v>
      </c>
      <c r="AT46" s="4">
        <f t="shared" si="12"/>
        <v>-46.699999999999818</v>
      </c>
      <c r="AU46" s="21">
        <f t="shared" si="13"/>
        <v>0</v>
      </c>
      <c r="AV46" s="64"/>
      <c r="AW46" s="64"/>
      <c r="AX46" s="64">
        <v>6824.8</v>
      </c>
      <c r="AY46" s="65">
        <v>627.30000000000018</v>
      </c>
      <c r="AZ46" s="65"/>
      <c r="BA46" s="65"/>
      <c r="BB46" s="65">
        <v>110.12182331585316</v>
      </c>
      <c r="BC46" s="64">
        <v>3939.6</v>
      </c>
      <c r="BD46" s="63">
        <v>57.72476849138436</v>
      </c>
      <c r="BE46" s="64">
        <v>2224.6</v>
      </c>
      <c r="BF46" s="65">
        <v>32.595826983940917</v>
      </c>
      <c r="BG46" s="64"/>
      <c r="BH46" s="65">
        <v>-1715</v>
      </c>
      <c r="BI46" s="65"/>
      <c r="BJ46" s="66"/>
      <c r="BK46" s="65">
        <v>9267.2000000000007</v>
      </c>
      <c r="BL46" s="65"/>
      <c r="BM46" s="65">
        <v>0</v>
      </c>
      <c r="BN46" s="65">
        <v>0</v>
      </c>
      <c r="BO46" s="65">
        <v>9267.2000000000007</v>
      </c>
      <c r="BP46" s="65">
        <v>135.78712929316609</v>
      </c>
      <c r="BQ46" s="65"/>
      <c r="BR46" s="65"/>
      <c r="BS46" s="64" t="e">
        <v>#REF!</v>
      </c>
      <c r="BT46" s="64" t="e">
        <v>#REF!</v>
      </c>
      <c r="BU46" s="64"/>
      <c r="BV46" s="64">
        <v>481.6</v>
      </c>
      <c r="BW46" s="64">
        <v>0</v>
      </c>
      <c r="BX46" s="64"/>
      <c r="BY46" s="64"/>
      <c r="BZ46" s="64"/>
      <c r="CA46" s="66">
        <v>0</v>
      </c>
      <c r="CB46" s="64"/>
      <c r="CC46" s="60">
        <v>0</v>
      </c>
      <c r="CD46" s="60"/>
      <c r="CE46" s="59"/>
      <c r="CF46" s="61"/>
      <c r="CG46" s="60"/>
      <c r="CH46" s="60"/>
    </row>
    <row r="47" spans="1:86" ht="19.5" customHeight="1" x14ac:dyDescent="0.25">
      <c r="A47" s="17" t="s">
        <v>137</v>
      </c>
      <c r="B47" s="27"/>
      <c r="C47" s="27"/>
      <c r="D47" s="7" t="s">
        <v>138</v>
      </c>
      <c r="E47" s="6">
        <v>7500</v>
      </c>
      <c r="F47" s="6">
        <v>5603.7</v>
      </c>
      <c r="G47" s="6">
        <v>5044.6000000000004</v>
      </c>
      <c r="H47" s="6">
        <v>5383.5</v>
      </c>
      <c r="I47" s="6">
        <f>J47-G47</f>
        <v>338.89999999999964</v>
      </c>
      <c r="J47" s="6">
        <v>5383.5</v>
      </c>
      <c r="K47" s="6">
        <v>5383.6</v>
      </c>
      <c r="L47" s="4">
        <f>J47-F47</f>
        <v>-220.19999999999982</v>
      </c>
      <c r="M47" s="6">
        <v>1697.1</v>
      </c>
      <c r="N47" s="6">
        <v>6244.2</v>
      </c>
      <c r="O47" s="4">
        <f>N47-H47</f>
        <v>860.69999999999982</v>
      </c>
      <c r="P47" s="13"/>
      <c r="Q47" s="13"/>
      <c r="R47" s="13"/>
      <c r="S47" s="4">
        <f>N47/M47*100</f>
        <v>367.9335336750928</v>
      </c>
      <c r="T47" s="4"/>
      <c r="U47" s="6">
        <v>6197.5</v>
      </c>
      <c r="V47" s="22">
        <v>6197.5</v>
      </c>
      <c r="W47" s="4">
        <f>V47-U47</f>
        <v>0</v>
      </c>
      <c r="X47" s="22">
        <v>6197.5</v>
      </c>
      <c r="Y47" s="6">
        <v>6197.5</v>
      </c>
      <c r="Z47" s="6">
        <v>4542.3999999999996</v>
      </c>
      <c r="AA47" s="4">
        <f>Y47/Z47*100</f>
        <v>136.43668545262418</v>
      </c>
      <c r="AB47" s="6">
        <f>Y47/N47*100</f>
        <v>99.252105954325614</v>
      </c>
      <c r="AC47" s="4">
        <f>Y47/M47*100</f>
        <v>365.18178068469746</v>
      </c>
      <c r="AD47" s="4">
        <f>Y47/V47*100</f>
        <v>100</v>
      </c>
      <c r="AE47" s="6">
        <v>6197.5</v>
      </c>
      <c r="AF47" s="4"/>
      <c r="AG47" s="4"/>
      <c r="AH47" s="4"/>
      <c r="AI47" s="22">
        <v>6197.5</v>
      </c>
      <c r="AJ47" s="22">
        <v>6197.5</v>
      </c>
      <c r="AK47" s="6">
        <v>6244.2</v>
      </c>
      <c r="AL47" s="22">
        <f>AK47-N47</f>
        <v>0</v>
      </c>
      <c r="AM47" s="21">
        <f>Y47-X47</f>
        <v>0</v>
      </c>
      <c r="AN47" s="21">
        <f>Y47/X47*100</f>
        <v>100</v>
      </c>
      <c r="AO47" s="21" t="e">
        <f>Y47/#REF!*100</f>
        <v>#REF!</v>
      </c>
      <c r="AP47" s="22">
        <v>6197.5</v>
      </c>
      <c r="AQ47" s="6">
        <f>AE47-AK47</f>
        <v>-46.699999999999818</v>
      </c>
      <c r="AR47" s="4">
        <f>AP47-AI47</f>
        <v>0</v>
      </c>
      <c r="AS47" s="6">
        <f>AK47-J47</f>
        <v>860.69999999999982</v>
      </c>
      <c r="AT47" s="4">
        <f>AP47-N47</f>
        <v>-46.699999999999818</v>
      </c>
      <c r="AU47" s="21">
        <f>Y47-AP47</f>
        <v>0</v>
      </c>
      <c r="AV47" s="64">
        <v>20</v>
      </c>
      <c r="AW47" s="64"/>
      <c r="AX47" s="64"/>
      <c r="AY47" s="65"/>
      <c r="AZ47" s="65"/>
      <c r="BA47" s="65"/>
      <c r="BB47" s="65"/>
      <c r="BC47" s="64"/>
      <c r="BD47" s="63"/>
      <c r="BE47" s="64"/>
      <c r="BF47" s="65"/>
      <c r="BG47" s="64"/>
      <c r="BH47" s="65"/>
      <c r="BI47" s="65"/>
      <c r="BJ47" s="66"/>
      <c r="BK47" s="65"/>
      <c r="BL47" s="65"/>
      <c r="BM47" s="65"/>
      <c r="BN47" s="65"/>
      <c r="BO47" s="65"/>
      <c r="BP47" s="65"/>
      <c r="BQ47" s="65"/>
      <c r="BR47" s="65"/>
      <c r="BS47" s="64"/>
      <c r="BT47" s="64"/>
      <c r="BU47" s="64"/>
      <c r="BV47" s="64"/>
      <c r="BW47" s="64"/>
      <c r="BX47" s="64"/>
      <c r="BY47" s="64"/>
      <c r="BZ47" s="64"/>
      <c r="CA47" s="66">
        <v>20</v>
      </c>
      <c r="CB47" s="64">
        <v>807.6</v>
      </c>
      <c r="CC47" s="60">
        <v>807.6</v>
      </c>
      <c r="CD47" s="60">
        <v>807.6</v>
      </c>
      <c r="CE47" s="59"/>
      <c r="CF47" s="61">
        <v>100</v>
      </c>
      <c r="CG47" s="60">
        <v>20</v>
      </c>
      <c r="CH47" s="60">
        <f t="shared" si="14"/>
        <v>4038.0000000000005</v>
      </c>
    </row>
    <row r="48" spans="1:86" ht="20.25" hidden="1" customHeight="1" x14ac:dyDescent="0.25">
      <c r="A48" s="18" t="s">
        <v>154</v>
      </c>
      <c r="B48" s="27"/>
      <c r="C48" s="27"/>
      <c r="D48" s="7" t="s">
        <v>156</v>
      </c>
      <c r="E48" s="6"/>
      <c r="F48" s="6"/>
      <c r="G48" s="6"/>
      <c r="H48" s="6"/>
      <c r="I48" s="6"/>
      <c r="J48" s="6"/>
      <c r="K48" s="6"/>
      <c r="L48" s="4"/>
      <c r="M48" s="6"/>
      <c r="N48" s="6"/>
      <c r="O48" s="4"/>
      <c r="P48" s="13"/>
      <c r="Q48" s="13"/>
      <c r="R48" s="13"/>
      <c r="S48" s="4"/>
      <c r="T48" s="4"/>
      <c r="U48" s="22"/>
      <c r="V48" s="22"/>
      <c r="W48" s="4"/>
      <c r="X48" s="22"/>
      <c r="Y48" s="6"/>
      <c r="Z48" s="6"/>
      <c r="AA48" s="4"/>
      <c r="AB48" s="6"/>
      <c r="AC48" s="4"/>
      <c r="AD48" s="4"/>
      <c r="AE48" s="6"/>
      <c r="AF48" s="4"/>
      <c r="AG48" s="4"/>
      <c r="AH48" s="4"/>
      <c r="AI48" s="22"/>
      <c r="AJ48" s="22"/>
      <c r="AK48" s="22"/>
      <c r="AL48" s="22"/>
      <c r="AM48" s="21"/>
      <c r="AN48" s="21"/>
      <c r="AO48" s="21"/>
      <c r="AP48" s="22"/>
      <c r="AQ48" s="6"/>
      <c r="AR48" s="4"/>
      <c r="AS48" s="6"/>
      <c r="AT48" s="4"/>
      <c r="AU48" s="21"/>
      <c r="AV48" s="64"/>
      <c r="AW48" s="64"/>
      <c r="AX48" s="64"/>
      <c r="AY48" s="65"/>
      <c r="AZ48" s="65"/>
      <c r="BA48" s="65"/>
      <c r="BB48" s="65"/>
      <c r="BC48" s="64"/>
      <c r="BD48" s="63"/>
      <c r="BE48" s="64"/>
      <c r="BF48" s="65"/>
      <c r="BG48" s="64"/>
      <c r="BH48" s="65"/>
      <c r="BI48" s="65"/>
      <c r="BJ48" s="66"/>
      <c r="BK48" s="65"/>
      <c r="BL48" s="65"/>
      <c r="BM48" s="65"/>
      <c r="BN48" s="65"/>
      <c r="BO48" s="65"/>
      <c r="BP48" s="65"/>
      <c r="BQ48" s="65"/>
      <c r="BR48" s="65"/>
      <c r="BS48" s="64"/>
      <c r="BT48" s="64"/>
      <c r="BU48" s="64"/>
      <c r="BV48" s="64"/>
      <c r="BW48" s="64"/>
      <c r="BX48" s="64"/>
      <c r="BY48" s="64"/>
      <c r="BZ48" s="64"/>
      <c r="CA48" s="66">
        <v>0</v>
      </c>
      <c r="CB48" s="64"/>
      <c r="CC48" s="60">
        <v>0</v>
      </c>
      <c r="CD48" s="60"/>
      <c r="CE48" s="59"/>
      <c r="CF48" s="61"/>
      <c r="CG48" s="60"/>
      <c r="CH48" s="60" t="e">
        <f t="shared" si="14"/>
        <v>#DIV/0!</v>
      </c>
    </row>
    <row r="49" spans="1:86" ht="46.5" customHeight="1" x14ac:dyDescent="0.25">
      <c r="A49" s="18" t="s">
        <v>99</v>
      </c>
      <c r="B49" s="25">
        <v>0</v>
      </c>
      <c r="C49" s="25">
        <v>151</v>
      </c>
      <c r="D49" s="7" t="s">
        <v>100</v>
      </c>
      <c r="E49" s="6"/>
      <c r="F49" s="6"/>
      <c r="G49" s="6"/>
      <c r="H49" s="6">
        <f>G49-C49</f>
        <v>-151</v>
      </c>
      <c r="I49" s="6"/>
      <c r="J49" s="6"/>
      <c r="K49" s="6"/>
      <c r="L49" s="4">
        <f t="shared" si="3"/>
        <v>0</v>
      </c>
      <c r="M49" s="6"/>
      <c r="N49" s="6">
        <f>K49-H49</f>
        <v>151</v>
      </c>
      <c r="O49" s="4">
        <f t="shared" si="23"/>
        <v>302</v>
      </c>
      <c r="P49" s="13"/>
      <c r="Q49" s="13"/>
      <c r="R49" s="13"/>
      <c r="S49" s="4">
        <f>N49/H49*100</f>
        <v>-100</v>
      </c>
      <c r="T49" s="4"/>
      <c r="U49" s="22"/>
      <c r="V49" s="22"/>
      <c r="W49" s="4">
        <f t="shared" si="4"/>
        <v>0</v>
      </c>
      <c r="X49" s="22"/>
      <c r="Y49" s="6"/>
      <c r="Z49" s="6"/>
      <c r="AA49" s="4" t="e">
        <f t="shared" si="5"/>
        <v>#DIV/0!</v>
      </c>
      <c r="AB49" s="4">
        <f>Y49/N49*100</f>
        <v>0</v>
      </c>
      <c r="AC49" s="4" t="e">
        <f t="shared" si="30"/>
        <v>#DIV/0!</v>
      </c>
      <c r="AD49" s="4" t="e">
        <f t="shared" si="7"/>
        <v>#DIV/0!</v>
      </c>
      <c r="AE49" s="6">
        <f>R49-O49</f>
        <v>-302</v>
      </c>
      <c r="AF49" s="4"/>
      <c r="AG49" s="4"/>
      <c r="AH49" s="4"/>
      <c r="AI49" s="22"/>
      <c r="AJ49" s="22"/>
      <c r="AK49" s="22"/>
      <c r="AL49" s="22">
        <f t="shared" si="28"/>
        <v>-151</v>
      </c>
      <c r="AM49" s="21">
        <f t="shared" si="8"/>
        <v>0</v>
      </c>
      <c r="AN49" s="21" t="e">
        <f t="shared" si="9"/>
        <v>#DIV/0!</v>
      </c>
      <c r="AO49" s="21" t="e">
        <f>Y49/#REF!*100</f>
        <v>#REF!</v>
      </c>
      <c r="AP49" s="22"/>
      <c r="AQ49" s="6">
        <f t="shared" si="10"/>
        <v>-302</v>
      </c>
      <c r="AR49" s="4">
        <f t="shared" si="31"/>
        <v>0</v>
      </c>
      <c r="AS49" s="6">
        <f t="shared" si="20"/>
        <v>0</v>
      </c>
      <c r="AT49" s="4">
        <f t="shared" si="12"/>
        <v>-151</v>
      </c>
      <c r="AU49" s="21">
        <f t="shared" si="13"/>
        <v>0</v>
      </c>
      <c r="AV49" s="64">
        <v>-2111.5</v>
      </c>
      <c r="AW49" s="64"/>
      <c r="AX49" s="64"/>
      <c r="AY49" s="65">
        <v>0</v>
      </c>
      <c r="AZ49" s="65"/>
      <c r="BA49" s="65"/>
      <c r="BB49" s="65" t="e">
        <v>#DIV/0!</v>
      </c>
      <c r="BC49" s="64">
        <v>0</v>
      </c>
      <c r="BD49" s="63" t="e">
        <v>#DIV/0!</v>
      </c>
      <c r="BE49" s="64"/>
      <c r="BF49" s="65" t="e">
        <v>#DIV/0!</v>
      </c>
      <c r="BG49" s="64"/>
      <c r="BH49" s="65">
        <v>0</v>
      </c>
      <c r="BI49" s="65"/>
      <c r="BJ49" s="66"/>
      <c r="BK49" s="65">
        <v>0</v>
      </c>
      <c r="BL49" s="65"/>
      <c r="BM49" s="65">
        <v>0</v>
      </c>
      <c r="BN49" s="65" t="e">
        <v>#DIV/0!</v>
      </c>
      <c r="BO49" s="65">
        <v>0</v>
      </c>
      <c r="BP49" s="65" t="e">
        <v>#DIV/0!</v>
      </c>
      <c r="BQ49" s="65"/>
      <c r="BR49" s="65"/>
      <c r="BS49" s="64" t="e">
        <v>#REF!</v>
      </c>
      <c r="BT49" s="64" t="e">
        <v>#REF!</v>
      </c>
      <c r="BU49" s="64"/>
      <c r="BV49" s="64"/>
      <c r="BW49" s="64"/>
      <c r="BX49" s="64"/>
      <c r="BY49" s="64">
        <v>-955.2</v>
      </c>
      <c r="BZ49" s="64">
        <v>-1038.9000000000001</v>
      </c>
      <c r="CA49" s="66">
        <v>-2093.5</v>
      </c>
      <c r="CB49" s="64"/>
      <c r="CC49" s="60">
        <v>-6.2</v>
      </c>
      <c r="CD49" s="60">
        <v>-348.09999999999997</v>
      </c>
      <c r="CE49" s="59"/>
      <c r="CF49" s="61"/>
      <c r="CG49" s="60">
        <v>-1039.7</v>
      </c>
      <c r="CH49" s="60">
        <f t="shared" si="14"/>
        <v>33.480811772626708</v>
      </c>
    </row>
    <row r="50" spans="1:86" ht="20.25" customHeight="1" x14ac:dyDescent="0.25">
      <c r="A50" s="3"/>
      <c r="B50" s="3"/>
      <c r="C50" s="3"/>
      <c r="D50" s="44" t="s">
        <v>141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63">
        <v>882092.5</v>
      </c>
      <c r="AW50" s="63">
        <v>714922</v>
      </c>
      <c r="AX50" s="63">
        <v>430945.69999999995</v>
      </c>
      <c r="AY50" s="63">
        <v>-145947.70000000007</v>
      </c>
      <c r="AZ50" s="63">
        <v>0</v>
      </c>
      <c r="BA50" s="63">
        <v>0</v>
      </c>
      <c r="BB50" s="63" t="e">
        <v>#DIV/0!</v>
      </c>
      <c r="BC50" s="63">
        <v>233518.4</v>
      </c>
      <c r="BD50" s="63" t="e">
        <v>#DIV/0!</v>
      </c>
      <c r="BE50" s="63">
        <v>148880.20000000001</v>
      </c>
      <c r="BF50" s="63" t="e">
        <v>#DIV/0!</v>
      </c>
      <c r="BG50" s="63">
        <v>0</v>
      </c>
      <c r="BH50" s="63">
        <v>-84638.199999999983</v>
      </c>
      <c r="BI50" s="63">
        <v>12.199999999999989</v>
      </c>
      <c r="BJ50" s="63" t="e">
        <v>#DIV/0!</v>
      </c>
      <c r="BK50" s="63">
        <v>325547.89999999997</v>
      </c>
      <c r="BL50" s="63">
        <v>69022.399999999994</v>
      </c>
      <c r="BM50" s="63">
        <v>102654.79999999999</v>
      </c>
      <c r="BN50" s="63" t="e">
        <v>#DIV/0!</v>
      </c>
      <c r="BO50" s="63">
        <v>359180.3</v>
      </c>
      <c r="BP50" s="63" t="e">
        <v>#DIV/0!</v>
      </c>
      <c r="BQ50" s="63">
        <v>131621</v>
      </c>
      <c r="BR50" s="63"/>
      <c r="BS50" s="63" t="e">
        <v>#REF!</v>
      </c>
      <c r="BT50" s="64" t="e">
        <v>#REF!</v>
      </c>
      <c r="BU50" s="63"/>
      <c r="BV50" s="63">
        <v>30987</v>
      </c>
      <c r="BW50" s="63">
        <v>33632.400000000001</v>
      </c>
      <c r="BX50" s="63"/>
      <c r="BY50" s="63">
        <v>186268.2</v>
      </c>
      <c r="BZ50" s="63">
        <v>269232.60000000003</v>
      </c>
      <c r="CA50" s="63">
        <v>786411.79999999993</v>
      </c>
      <c r="CB50" s="63">
        <v>724185.09999999986</v>
      </c>
      <c r="CC50" s="63">
        <v>239664.4</v>
      </c>
      <c r="CD50" s="63">
        <v>342398.2</v>
      </c>
      <c r="CE50" s="59">
        <v>47.893084840024507</v>
      </c>
      <c r="CF50" s="59">
        <v>47.280481191894182</v>
      </c>
      <c r="CG50" s="63">
        <v>356261.2</v>
      </c>
      <c r="CH50" s="58">
        <f t="shared" si="14"/>
        <v>96.108753914262905</v>
      </c>
    </row>
    <row r="51" spans="1:86" ht="1.1499999999999999" customHeight="1" x14ac:dyDescent="0.25">
      <c r="A51" s="3"/>
      <c r="B51" s="3"/>
      <c r="C51" s="3"/>
      <c r="D51" s="36" t="s">
        <v>141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7" t="e">
        <f>SUM(AV4,#REF!)</f>
        <v>#REF!</v>
      </c>
      <c r="AW51" s="37" t="e">
        <f>SUM(AW4,#REF!)</f>
        <v>#REF!</v>
      </c>
      <c r="AX51" s="37" t="e">
        <f>SUM(AX4,#REF!)</f>
        <v>#REF!</v>
      </c>
      <c r="AY51" s="37" t="e">
        <f>SUM(AY4,#REF!)</f>
        <v>#REF!</v>
      </c>
      <c r="AZ51" s="37" t="e">
        <f>SUM(AZ4,#REF!)</f>
        <v>#REF!</v>
      </c>
      <c r="BA51" s="37" t="e">
        <f>SUM(BA4,#REF!)</f>
        <v>#REF!</v>
      </c>
      <c r="BB51" s="37" t="e">
        <f>SUM(BB4,#REF!)</f>
        <v>#REF!</v>
      </c>
      <c r="BC51" s="37" t="e">
        <f>SUM(BC4,#REF!)</f>
        <v>#REF!</v>
      </c>
      <c r="BD51" s="37" t="e">
        <f>SUM(BD4,#REF!)</f>
        <v>#REF!</v>
      </c>
      <c r="BE51" s="37" t="e">
        <f>SUM(BE4,#REF!)</f>
        <v>#REF!</v>
      </c>
      <c r="BF51" s="37" t="e">
        <f>SUM(BF4,#REF!)</f>
        <v>#REF!</v>
      </c>
      <c r="BG51" s="37" t="e">
        <f>SUM(BG4,#REF!)</f>
        <v>#REF!</v>
      </c>
      <c r="BH51" s="37" t="e">
        <f>SUM(BH4,#REF!)</f>
        <v>#REF!</v>
      </c>
      <c r="BI51" s="37" t="e">
        <f>SUM(BI4,#REF!)</f>
        <v>#REF!</v>
      </c>
      <c r="BJ51" s="37" t="e">
        <f>SUM(BJ4,#REF!)</f>
        <v>#REF!</v>
      </c>
      <c r="BK51" s="37" t="e">
        <f>SUM(BK4,#REF!)</f>
        <v>#REF!</v>
      </c>
      <c r="BL51" s="37" t="e">
        <f>SUM(BL4,#REF!)</f>
        <v>#REF!</v>
      </c>
      <c r="BM51" s="37" t="e">
        <f>SUM(BM4,#REF!)</f>
        <v>#REF!</v>
      </c>
      <c r="BN51" s="37" t="e">
        <f>SUM(BN4,#REF!)</f>
        <v>#REF!</v>
      </c>
      <c r="BO51" s="37" t="e">
        <f>SUM(BO4,#REF!)</f>
        <v>#REF!</v>
      </c>
      <c r="BP51" s="37" t="e">
        <f>SUM(BP4,#REF!)</f>
        <v>#REF!</v>
      </c>
      <c r="BQ51" s="37" t="e">
        <f>SUM(BQ4,#REF!)</f>
        <v>#REF!</v>
      </c>
      <c r="BR51" s="37"/>
      <c r="BS51" s="37" t="e">
        <f>SUM(BS4,#REF!)</f>
        <v>#REF!</v>
      </c>
      <c r="BT51" s="28" t="e">
        <f>BS51/AW51*100</f>
        <v>#REF!</v>
      </c>
      <c r="BU51" s="37" t="e">
        <f>SUM(BU4,#REF!)</f>
        <v>#REF!</v>
      </c>
      <c r="BV51" s="37" t="e">
        <f>SUM(BV4,#REF!)</f>
        <v>#REF!</v>
      </c>
      <c r="BW51" s="37" t="e">
        <f>SUM(BW4,#REF!)</f>
        <v>#REF!</v>
      </c>
      <c r="BX51" s="37"/>
      <c r="BY51" s="37"/>
      <c r="BZ51" s="37"/>
      <c r="CA51" s="37"/>
      <c r="CB51" s="37"/>
      <c r="CC51" s="37"/>
      <c r="CD51" s="37" t="e">
        <f>SUM(CD4,#REF!)</f>
        <v>#REF!</v>
      </c>
      <c r="CE51" s="37"/>
      <c r="CF51" s="37"/>
    </row>
  </sheetData>
  <mergeCells count="4">
    <mergeCell ref="P2:R2"/>
    <mergeCell ref="A3:C3"/>
    <mergeCell ref="A2:C2"/>
    <mergeCell ref="A1:CH1"/>
  </mergeCells>
  <phoneticPr fontId="2" type="noConversion"/>
  <printOptions horizontalCentered="1"/>
  <pageMargins left="0.39370078740157483" right="0.19685039370078741" top="0.19685039370078741" bottom="0.19685039370078741" header="0" footer="0"/>
  <pageSetup paperSize="9"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2016-07-04T04:09:16Z</cp:lastPrinted>
  <dcterms:created xsi:type="dcterms:W3CDTF">2004-12-09T07:13:42Z</dcterms:created>
  <dcterms:modified xsi:type="dcterms:W3CDTF">2016-07-15T10:02:55Z</dcterms:modified>
</cp:coreProperties>
</file>